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Gail\Desktop\ECAC\grant funding\2023 GC award\application materials\"/>
    </mc:Choice>
  </mc:AlternateContent>
  <xr:revisionPtr revIDLastSave="0" documentId="13_ncr:1_{A7D90424-3413-4612-A1B9-B70C5229C188}" xr6:coauthVersionLast="47" xr6:coauthVersionMax="47" xr10:uidLastSave="{00000000-0000-0000-0000-000000000000}"/>
  <bookViews>
    <workbookView xWindow="19090" yWindow="-110" windowWidth="19420" windowHeight="10420" tabRatio="569" activeTab="1" xr2:uid="{00000000-000D-0000-FFFF-FFFF00000000}"/>
  </bookViews>
  <sheets>
    <sheet name="Community Information &amp; Summary" sheetId="12" r:id="rId1"/>
    <sheet name="Grant Table" sheetId="10" r:id="rId2"/>
    <sheet name="Example Grant Table" sheetId="14" r:id="rId3"/>
    <sheet name="DOER Reference Data" sheetId="13" state="hidden" r:id="rId4"/>
  </sheets>
  <definedNames>
    <definedName name="ColToAbove" localSheetId="2">OFFSET('Example Grant Table'!#REF!,0,0,ROW('Example Grant Table'!A1)-1,1)</definedName>
    <definedName name="ColToAbove" localSheetId="1">OFFSET('Grant Table'!#REF!,0,0,ROW('Grant Table'!A1)-1,1)</definedName>
    <definedName name="ColToAbove">OFFSET(#REF!,0,0,ROW(#REF!)-1,1)</definedName>
    <definedName name="EE_Categories" localSheetId="2">'Example Grant Table'!#REF!</definedName>
    <definedName name="EE_Categories" localSheetId="1">'Grant Table'!#REF!</definedName>
    <definedName name="EE_Categories">#REF!</definedName>
    <definedName name="EE_Category" localSheetId="2">'Example Grant Table'!#REF!</definedName>
    <definedName name="EE_Category" localSheetId="1">'Grant Table'!#REF!</definedName>
    <definedName name="EE_Category">#REF!</definedName>
    <definedName name="fuel_type" localSheetId="2">'Example Grant Table'!#REF!</definedName>
    <definedName name="fuel_type" localSheetId="1">'Grant Table'!#REF!</definedName>
    <definedName name="fuel_type">#REF!</definedName>
    <definedName name="New?">#REF!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4" i="10" l="1"/>
  <c r="Y8" i="14" l="1"/>
  <c r="Y9" i="14"/>
  <c r="Y10" i="14"/>
  <c r="Y11" i="14"/>
  <c r="Y12" i="14"/>
  <c r="Y13" i="14"/>
  <c r="Y14" i="14"/>
  <c r="Y15" i="14"/>
  <c r="Y16" i="14"/>
  <c r="Y5" i="14"/>
  <c r="Y6" i="14"/>
  <c r="Y7" i="14"/>
  <c r="Y4" i="14"/>
  <c r="M6" i="14"/>
  <c r="M7" i="14"/>
  <c r="Z16" i="14"/>
  <c r="Z15" i="14"/>
  <c r="Z14" i="14"/>
  <c r="Z13" i="14"/>
  <c r="Z12" i="14"/>
  <c r="Z11" i="14"/>
  <c r="Z10" i="14"/>
  <c r="Z9" i="14"/>
  <c r="Z8" i="14"/>
  <c r="Z7" i="14"/>
  <c r="Z6" i="14"/>
  <c r="Z5" i="14"/>
  <c r="Z4" i="14"/>
  <c r="P17" i="14" l="1"/>
  <c r="O17" i="14"/>
  <c r="N17" i="14"/>
  <c r="L17" i="14"/>
  <c r="K17" i="14"/>
  <c r="J17" i="14"/>
  <c r="I17" i="14"/>
  <c r="H17" i="14"/>
  <c r="G17" i="14"/>
  <c r="F17" i="14"/>
  <c r="B17" i="14"/>
  <c r="Q16" i="14"/>
  <c r="M16" i="14"/>
  <c r="Q15" i="14"/>
  <c r="M15" i="14"/>
  <c r="Q14" i="14"/>
  <c r="M14" i="14"/>
  <c r="AB14" i="14" s="1"/>
  <c r="Q13" i="14"/>
  <c r="M13" i="14"/>
  <c r="Q12" i="14"/>
  <c r="M12" i="14"/>
  <c r="Q11" i="14"/>
  <c r="M11" i="14"/>
  <c r="AA11" i="14" s="1"/>
  <c r="Q10" i="14"/>
  <c r="M10" i="14"/>
  <c r="AA10" i="14" s="1"/>
  <c r="Q9" i="14"/>
  <c r="M9" i="14"/>
  <c r="AB9" i="14" s="1"/>
  <c r="Q8" i="14"/>
  <c r="M8" i="14"/>
  <c r="Q7" i="14"/>
  <c r="Q6" i="14"/>
  <c r="AA6" i="14"/>
  <c r="Q5" i="14"/>
  <c r="M5" i="14"/>
  <c r="AA5" i="14" s="1"/>
  <c r="Q4" i="14"/>
  <c r="M4" i="14"/>
  <c r="AB4" i="14" s="1"/>
  <c r="Q5" i="10"/>
  <c r="Q6" i="10"/>
  <c r="Q7" i="10"/>
  <c r="Q8" i="10"/>
  <c r="Q9" i="10"/>
  <c r="Q10" i="10"/>
  <c r="Q11" i="10"/>
  <c r="Q12" i="10"/>
  <c r="Q13" i="10"/>
  <c r="Q14" i="10"/>
  <c r="Q15" i="10"/>
  <c r="Q16" i="10"/>
  <c r="Q17" i="10"/>
  <c r="Q18" i="10"/>
  <c r="Q4" i="10"/>
  <c r="M9" i="10"/>
  <c r="M8" i="10"/>
  <c r="M7" i="10"/>
  <c r="M6" i="10"/>
  <c r="M5" i="10"/>
  <c r="M4" i="10"/>
  <c r="B39" i="13"/>
  <c r="B38" i="13"/>
  <c r="B37" i="13"/>
  <c r="B36" i="13"/>
  <c r="AB15" i="14" l="1"/>
  <c r="AA13" i="14"/>
  <c r="AA15" i="14"/>
  <c r="AA16" i="14"/>
  <c r="AB16" i="14"/>
  <c r="AB13" i="14"/>
  <c r="AB12" i="14"/>
  <c r="AA12" i="14"/>
  <c r="AA14" i="14"/>
  <c r="AB11" i="14"/>
  <c r="AB10" i="14"/>
  <c r="AA9" i="14"/>
  <c r="AB8" i="14"/>
  <c r="AA8" i="14"/>
  <c r="AB5" i="14"/>
  <c r="AB6" i="14"/>
  <c r="AA4" i="14"/>
  <c r="AA7" i="14"/>
  <c r="AB7" i="14"/>
  <c r="M17" i="14"/>
  <c r="M18" i="10"/>
  <c r="M17" i="10"/>
  <c r="M16" i="10"/>
  <c r="M15" i="10"/>
  <c r="M14" i="10"/>
  <c r="M13" i="10"/>
  <c r="M12" i="10"/>
  <c r="M11" i="10"/>
  <c r="M10" i="10"/>
  <c r="L19" i="10"/>
  <c r="B4" i="13"/>
  <c r="Y16" i="10"/>
  <c r="Y15" i="10"/>
  <c r="Z15" i="10"/>
  <c r="Z16" i="10"/>
  <c r="Y17" i="10"/>
  <c r="Z17" i="10"/>
  <c r="Y18" i="10"/>
  <c r="Z18" i="10"/>
  <c r="AA15" i="10" l="1"/>
  <c r="AA16" i="10"/>
  <c r="AA17" i="10"/>
  <c r="AA18" i="10"/>
  <c r="AB16" i="10"/>
  <c r="AB15" i="10"/>
  <c r="AB17" i="10"/>
  <c r="AB18" i="10"/>
  <c r="M19" i="10"/>
  <c r="C23" i="12" s="1"/>
  <c r="Z5" i="10"/>
  <c r="AA5" i="10" s="1"/>
  <c r="Y6" i="10"/>
  <c r="Z4" i="10"/>
  <c r="AA4" i="10" l="1"/>
  <c r="AB6" i="10"/>
  <c r="Y8" i="10"/>
  <c r="AB8" i="10" s="1"/>
  <c r="Z8" i="10"/>
  <c r="AA8" i="10" s="1"/>
  <c r="Y9" i="10"/>
  <c r="AB9" i="10" s="1"/>
  <c r="Z9" i="10"/>
  <c r="AA9" i="10" s="1"/>
  <c r="Y10" i="10"/>
  <c r="AB10" i="10" s="1"/>
  <c r="Z10" i="10"/>
  <c r="AA10" i="10" s="1"/>
  <c r="Y11" i="10"/>
  <c r="AB11" i="10" s="1"/>
  <c r="Z11" i="10"/>
  <c r="AA11" i="10" s="1"/>
  <c r="B7" i="13"/>
  <c r="B6" i="13"/>
  <c r="B5" i="13"/>
  <c r="B3" i="13"/>
  <c r="B2" i="13"/>
  <c r="AC8" i="14" l="1"/>
  <c r="AD8" i="14" s="1"/>
  <c r="AC15" i="14"/>
  <c r="AD15" i="14" s="1"/>
  <c r="AC13" i="14"/>
  <c r="AD13" i="14" s="1"/>
  <c r="AC11" i="14"/>
  <c r="AD11" i="14" s="1"/>
  <c r="AC9" i="14"/>
  <c r="AD9" i="14" s="1"/>
  <c r="AC7" i="14"/>
  <c r="AD7" i="14" s="1"/>
  <c r="AC5" i="14"/>
  <c r="AD5" i="14" s="1"/>
  <c r="AC14" i="14"/>
  <c r="AD14" i="14" s="1"/>
  <c r="AC12" i="14"/>
  <c r="AD12" i="14" s="1"/>
  <c r="AC10" i="14"/>
  <c r="AD10" i="14" s="1"/>
  <c r="AC6" i="14"/>
  <c r="AD6" i="14" s="1"/>
  <c r="AC4" i="14"/>
  <c r="AD4" i="14" s="1"/>
  <c r="AC16" i="14"/>
  <c r="AD16" i="14" s="1"/>
  <c r="AC14" i="10"/>
  <c r="AD14" i="10" s="1"/>
  <c r="AC16" i="10"/>
  <c r="AD16" i="10" s="1"/>
  <c r="AC7" i="10"/>
  <c r="AD7" i="10" s="1"/>
  <c r="AC8" i="10"/>
  <c r="AD8" i="10" s="1"/>
  <c r="AC9" i="10"/>
  <c r="AD9" i="10" s="1"/>
  <c r="AC17" i="10"/>
  <c r="AD17" i="10" s="1"/>
  <c r="AC10" i="10"/>
  <c r="AD10" i="10" s="1"/>
  <c r="AC18" i="10"/>
  <c r="AD18" i="10" s="1"/>
  <c r="AC11" i="10"/>
  <c r="AD11" i="10" s="1"/>
  <c r="AC4" i="10"/>
  <c r="AC12" i="10"/>
  <c r="AD12" i="10" s="1"/>
  <c r="AC5" i="10"/>
  <c r="AD5" i="10" s="1"/>
  <c r="AC13" i="10"/>
  <c r="AD13" i="10" s="1"/>
  <c r="AC6" i="10"/>
  <c r="AD6" i="10" s="1"/>
  <c r="AC15" i="10"/>
  <c r="AD15" i="10" s="1"/>
  <c r="I19" i="10"/>
  <c r="J19" i="10"/>
  <c r="K19" i="10"/>
  <c r="H19" i="10"/>
  <c r="Z6" i="10"/>
  <c r="C29" i="12" s="1"/>
  <c r="Z7" i="10"/>
  <c r="AA7" i="10" s="1"/>
  <c r="Z12" i="10"/>
  <c r="AA12" i="10" s="1"/>
  <c r="Z13" i="10"/>
  <c r="AA13" i="10" s="1"/>
  <c r="Z14" i="10"/>
  <c r="AA14" i="10" s="1"/>
  <c r="Y5" i="10"/>
  <c r="AB5" i="10" s="1"/>
  <c r="Y7" i="10"/>
  <c r="Y12" i="10"/>
  <c r="AB12" i="10" s="1"/>
  <c r="Y13" i="10"/>
  <c r="AB13" i="10" s="1"/>
  <c r="Y14" i="10"/>
  <c r="AB14" i="10" s="1"/>
  <c r="Y4" i="10"/>
  <c r="AB4" i="10" s="1"/>
  <c r="C32" i="12" l="1"/>
  <c r="C31" i="12"/>
  <c r="AD4" i="10"/>
  <c r="AA6" i="10"/>
  <c r="AB7" i="10"/>
  <c r="C25" i="12"/>
  <c r="C28" i="12"/>
  <c r="B19" i="10"/>
  <c r="F19" i="10" l="1"/>
  <c r="O19" i="10"/>
  <c r="P19" i="10"/>
  <c r="G19" i="10"/>
  <c r="N19" i="10"/>
  <c r="C26" i="12" l="1"/>
</calcChain>
</file>

<file path=xl/sharedStrings.xml><?xml version="1.0" encoding="utf-8"?>
<sst xmlns="http://schemas.openxmlformats.org/spreadsheetml/2006/main" count="233" uniqueCount="133">
  <si>
    <t>N/A</t>
  </si>
  <si>
    <t>Funding Source(s) for Other Grants and Town Contribution</t>
  </si>
  <si>
    <t>Audit or Study Reference</t>
  </si>
  <si>
    <t>High School</t>
  </si>
  <si>
    <t>n/a</t>
  </si>
  <si>
    <t>Contact Name:</t>
  </si>
  <si>
    <t>Contact Title:</t>
  </si>
  <si>
    <t>Contact E-mail:</t>
  </si>
  <si>
    <t>Contact Phone:</t>
  </si>
  <si>
    <t>Prescriptive Measures</t>
  </si>
  <si>
    <t>Conversion Factors (Various Units to MMBtus)</t>
  </si>
  <si>
    <t>Electricity (kWh)</t>
  </si>
  <si>
    <t>Natural Gas (therms)</t>
  </si>
  <si>
    <t>Oil Savings (gallons)</t>
  </si>
  <si>
    <t>Gasoline (gallons)</t>
  </si>
  <si>
    <t>Diesel (gallons)</t>
  </si>
  <si>
    <t>Propane (gallons)</t>
  </si>
  <si>
    <t>Date of Application :</t>
  </si>
  <si>
    <t>Traditional Energy Project</t>
  </si>
  <si>
    <t>Administrative Costs</t>
  </si>
  <si>
    <r>
      <t>Utility Incentives</t>
    </r>
    <r>
      <rPr>
        <sz val="10"/>
        <color indexed="8"/>
        <rFont val="Arial Narrow"/>
        <family val="2"/>
      </rPr>
      <t xml:space="preserve"> </t>
    </r>
    <r>
      <rPr>
        <b/>
        <sz val="10"/>
        <color indexed="8"/>
        <rFont val="Arial Narrow"/>
        <family val="2"/>
      </rPr>
      <t>($)</t>
    </r>
  </si>
  <si>
    <t>Data Summary</t>
  </si>
  <si>
    <t>Projected Annual Cost Savings ($)</t>
  </si>
  <si>
    <t>Project Annual Energy Savings</t>
  </si>
  <si>
    <t xml:space="preserve"> </t>
  </si>
  <si>
    <r>
      <t>Part of Performance Contract?</t>
    </r>
    <r>
      <rPr>
        <sz val="10"/>
        <color indexed="8"/>
        <rFont val="Arial Narrow"/>
        <family val="2"/>
      </rPr>
      <t xml:space="preserve"> 
(yes or no)</t>
    </r>
  </si>
  <si>
    <r>
      <t xml:space="preserve">Building Name and/or Location 
</t>
    </r>
    <r>
      <rPr>
        <sz val="9"/>
        <color rgb="FF000000"/>
        <rFont val="Arial Narrow"/>
        <family val="2"/>
      </rPr>
      <t>(as noted in MEI)</t>
    </r>
  </si>
  <si>
    <t>Project Cost Information</t>
  </si>
  <si>
    <t>Reference and Supporting Information</t>
  </si>
  <si>
    <t>Green Communites Funding Requested</t>
  </si>
  <si>
    <t>CO2 Emissions per Unit (tons)</t>
  </si>
  <si>
    <t>Source: Calculated from MEI: What factors are used for calculating CO2 emissions?</t>
  </si>
  <si>
    <t>Source: MEI: What factors are used for converting fuel usage into MMBTUs?</t>
  </si>
  <si>
    <t>Prescriptive: VFD - 10HP or Less Motor</t>
  </si>
  <si>
    <t>Prescriptive: Walk-in Refrigerator Controls</t>
  </si>
  <si>
    <t>Prescriptive: Weather-stripping</t>
  </si>
  <si>
    <t>Prescriptive: Building Operator Certification (BOC)</t>
  </si>
  <si>
    <t>Prescriptive: Hybrid and Plug-in Hybrid Vehicles</t>
  </si>
  <si>
    <t>Prescriptive: Battery Electric Vehicles</t>
  </si>
  <si>
    <t>Prescriptive: EV Charging Station</t>
  </si>
  <si>
    <t>Air Source Heat Pump</t>
  </si>
  <si>
    <t>-</t>
  </si>
  <si>
    <t>LED Lighting</t>
  </si>
  <si>
    <t>General Fund</t>
  </si>
  <si>
    <t>Ames_Town_Audit.pdf</t>
  </si>
  <si>
    <t>page 1</t>
  </si>
  <si>
    <t>Ames_Town_ERP.pdf</t>
  </si>
  <si>
    <t>No</t>
  </si>
  <si>
    <t>page 2</t>
  </si>
  <si>
    <r>
      <t xml:space="preserve">Other Grants ($) </t>
    </r>
    <r>
      <rPr>
        <sz val="9"/>
        <color rgb="FF000000"/>
        <rFont val="Arial Narrow"/>
        <family val="2"/>
      </rPr>
      <t>(please list source in column N)</t>
    </r>
  </si>
  <si>
    <t>Community Contribution ($)</t>
  </si>
  <si>
    <t>GHG emissions (tons CO2) saved per year</t>
  </si>
  <si>
    <t>Applicant Information</t>
  </si>
  <si>
    <r>
      <t xml:space="preserve">Application Summary </t>
    </r>
    <r>
      <rPr>
        <sz val="9"/>
        <color theme="1"/>
        <rFont val="Arial Narrow"/>
        <family val="2"/>
      </rPr>
      <t>(cells will calculate basesd on data on next tab)</t>
    </r>
  </si>
  <si>
    <t>Private Donation</t>
  </si>
  <si>
    <r>
      <t>Source of Community Contribution</t>
    </r>
    <r>
      <rPr>
        <sz val="9"/>
        <color rgb="FF000000"/>
        <rFont val="Arial Narrow"/>
        <family val="2"/>
      </rPr>
      <t xml:space="preserve"> 
(if applicable)</t>
    </r>
  </si>
  <si>
    <t>Notes:</t>
  </si>
  <si>
    <r>
      <t xml:space="preserve">Project Name 
</t>
    </r>
    <r>
      <rPr>
        <sz val="9"/>
        <color rgb="FF000000"/>
        <rFont val="Arial Narrow"/>
        <family val="2"/>
      </rPr>
      <t xml:space="preserve">(description for Traditional Projects) </t>
    </r>
    <r>
      <rPr>
        <vertAlign val="superscript"/>
        <sz val="9"/>
        <color rgb="FF000000"/>
        <rFont val="Arial Narrow"/>
        <family val="2"/>
      </rPr>
      <t>[1]</t>
    </r>
  </si>
  <si>
    <r>
      <t>Electricity (kWh)</t>
    </r>
    <r>
      <rPr>
        <b/>
        <vertAlign val="superscript"/>
        <sz val="10"/>
        <color indexed="8"/>
        <rFont val="Arial Narrow"/>
        <family val="2"/>
      </rPr>
      <t>[3]</t>
    </r>
  </si>
  <si>
    <r>
      <t>Natural Gas (therms)</t>
    </r>
    <r>
      <rPr>
        <b/>
        <vertAlign val="superscript"/>
        <sz val="10"/>
        <color indexed="8"/>
        <rFont val="Arial Narrow"/>
        <family val="2"/>
      </rPr>
      <t>[3]</t>
    </r>
  </si>
  <si>
    <r>
      <t>Oil  (gallons)</t>
    </r>
    <r>
      <rPr>
        <b/>
        <vertAlign val="superscript"/>
        <sz val="10"/>
        <color indexed="8"/>
        <rFont val="Arial Narrow"/>
        <family val="2"/>
      </rPr>
      <t>[3]</t>
    </r>
  </si>
  <si>
    <r>
      <t>Gasoline  (gallons)</t>
    </r>
    <r>
      <rPr>
        <b/>
        <vertAlign val="superscript"/>
        <sz val="10"/>
        <color indexed="8"/>
        <rFont val="Arial Narrow"/>
        <family val="2"/>
      </rPr>
      <t>[3]</t>
    </r>
  </si>
  <si>
    <r>
      <t>Diesel (gallons)</t>
    </r>
    <r>
      <rPr>
        <b/>
        <vertAlign val="superscript"/>
        <sz val="10"/>
        <color indexed="8"/>
        <rFont val="Arial Narrow"/>
        <family val="2"/>
      </rPr>
      <t>[3]</t>
    </r>
  </si>
  <si>
    <r>
      <t>Propane (gallons)</t>
    </r>
    <r>
      <rPr>
        <b/>
        <sz val="8"/>
        <color rgb="FF000000"/>
        <rFont val="Arial Narrow"/>
        <family val="2"/>
      </rPr>
      <t>[3]</t>
    </r>
  </si>
  <si>
    <r>
      <t xml:space="preserve">Audit or Study Page Reference(s) </t>
    </r>
    <r>
      <rPr>
        <b/>
        <vertAlign val="superscript"/>
        <sz val="10"/>
        <color indexed="8"/>
        <rFont val="Arial Narrow"/>
        <family val="2"/>
      </rPr>
      <t>[5]</t>
    </r>
  </si>
  <si>
    <r>
      <t xml:space="preserve">Other Supporting Document(s) and Page References </t>
    </r>
    <r>
      <rPr>
        <b/>
        <vertAlign val="superscript"/>
        <sz val="10"/>
        <color indexed="8"/>
        <rFont val="Arial Narrow"/>
        <family val="2"/>
      </rPr>
      <t>[5]</t>
    </r>
  </si>
  <si>
    <t>[1] A municipality may submit proposals for as many projects as it wishes as long as the projects comply with all requirements specified in the program opportunity notice. Contact your regional coordinator if you need additional rows in the spreadsheet.</t>
  </si>
  <si>
    <r>
      <t>Projected  Completion</t>
    </r>
    <r>
      <rPr>
        <sz val="9"/>
        <color rgb="FF000000"/>
        <rFont val="Arial Narrow"/>
        <family val="2"/>
      </rPr>
      <t xml:space="preserve"> (month/year)</t>
    </r>
    <r>
      <rPr>
        <vertAlign val="superscript"/>
        <sz val="10"/>
        <color rgb="FF000000"/>
        <rFont val="Arial Narrow"/>
        <family val="2"/>
      </rPr>
      <t xml:space="preserve"> </t>
    </r>
    <r>
      <rPr>
        <b/>
        <vertAlign val="superscript"/>
        <sz val="10"/>
        <color rgb="FF000000"/>
        <rFont val="Arial Narrow"/>
        <family val="2"/>
      </rPr>
      <t>[2]</t>
    </r>
  </si>
  <si>
    <t xml:space="preserve">[2] Proposed projects should be completed within approximately one year from contract execution. </t>
  </si>
  <si>
    <t>[3] Please estimate only the projected direct annual cost and energy savings. Please be sure to complete the energy costs per unit table in the first worksheet. For fuels not listed in this table, please contact your regional coordinator. DOER will perform the calculations for MMBtu and GHGs.</t>
  </si>
  <si>
    <t>[5] Please provide a specific page number/range from the audit or study that provides funding request and project details.</t>
  </si>
  <si>
    <r>
      <t>Traditional, Administrative, 
OR Prescriptive Project</t>
    </r>
    <r>
      <rPr>
        <sz val="10"/>
        <color rgb="FF000000"/>
        <rFont val="Arial Narrow"/>
        <family val="2"/>
      </rPr>
      <t xml:space="preserve">
</t>
    </r>
    <r>
      <rPr>
        <sz val="9"/>
        <color rgb="FF000000"/>
        <rFont val="Arial Narrow"/>
        <family val="2"/>
      </rPr>
      <t>(select from dropdown list)</t>
    </r>
  </si>
  <si>
    <t>Projected Annual Energy Cost Savings ($)</t>
  </si>
  <si>
    <t>Simple GC Payback Period (years)</t>
  </si>
  <si>
    <t>Municipality Name:</t>
  </si>
  <si>
    <t>[4] GC Grant funding ($) = Total Project Cost ($) less Utility Incentives, Other Grants, and Community Contribution</t>
  </si>
  <si>
    <t>Total Project Cost ($)</t>
  </si>
  <si>
    <r>
      <t>GC Grant Funding ($)</t>
    </r>
    <r>
      <rPr>
        <b/>
        <sz val="8"/>
        <color rgb="FF000000"/>
        <rFont val="Arial Narrow"/>
        <family val="2"/>
      </rPr>
      <t xml:space="preserve"> [4]</t>
    </r>
  </si>
  <si>
    <t>Green Communities Grant Table - 2022</t>
  </si>
  <si>
    <t>GHG tons saved (annually)</t>
  </si>
  <si>
    <t>GC$/GHG (tons CO2)</t>
  </si>
  <si>
    <t>2021 Application Summary</t>
  </si>
  <si>
    <t>GC$</t>
  </si>
  <si>
    <t>Project$</t>
  </si>
  <si>
    <t>GC$/GHG (one year)</t>
  </si>
  <si>
    <t>GC$/MMBTU (one year)</t>
  </si>
  <si>
    <t>Project$/MMBTU (one year)</t>
  </si>
  <si>
    <t>Project$/GHG (one year)</t>
  </si>
  <si>
    <t>Metrics</t>
  </si>
  <si>
    <t>MMBTU (annually)</t>
  </si>
  <si>
    <t>GHG (annually)</t>
  </si>
  <si>
    <t>MMBtu saved (annually)</t>
  </si>
  <si>
    <t>GC$/MMBtu</t>
  </si>
  <si>
    <t>MMBtu saved per Year</t>
  </si>
  <si>
    <r>
      <t>25A, § 14</t>
    </r>
    <r>
      <rPr>
        <b/>
        <vertAlign val="superscript"/>
        <sz val="10"/>
        <color rgb="FF000000"/>
        <rFont val="Arial Narrow"/>
        <family val="2"/>
      </rPr>
      <t xml:space="preserve"> </t>
    </r>
    <r>
      <rPr>
        <b/>
        <sz val="10"/>
        <color rgb="FF000000"/>
        <rFont val="Arial Narrow"/>
        <family val="2"/>
      </rPr>
      <t>Procurement</t>
    </r>
    <r>
      <rPr>
        <b/>
        <vertAlign val="superscript"/>
        <sz val="10"/>
        <color rgb="FF000000"/>
        <rFont val="Arial Narrow"/>
        <family val="2"/>
      </rPr>
      <t xml:space="preserve"> [6]</t>
    </r>
  </si>
  <si>
    <t>Town Offices</t>
  </si>
  <si>
    <t>Chevy Bolt</t>
  </si>
  <si>
    <t>Building Inspector</t>
  </si>
  <si>
    <t>https://afdc.energy.gov/calc/</t>
  </si>
  <si>
    <t>Chevy_Bolt.pdf</t>
  </si>
  <si>
    <t>page 3</t>
  </si>
  <si>
    <t>Weatherization</t>
  </si>
  <si>
    <r>
      <t>GC$/MMBtu,</t>
    </r>
    <r>
      <rPr>
        <b/>
        <sz val="9"/>
        <color theme="1"/>
        <rFont val="Arial Narrow"/>
        <family val="2"/>
      </rPr>
      <t xml:space="preserve"> 2021 project average = 177</t>
    </r>
  </si>
  <si>
    <r>
      <t>GC$/GHG ton</t>
    </r>
    <r>
      <rPr>
        <b/>
        <sz val="9"/>
        <color theme="1"/>
        <rFont val="Arial Narrow"/>
        <family val="2"/>
      </rPr>
      <t>, 2021 project average = 2,258</t>
    </r>
  </si>
  <si>
    <t>Simple GC$ Payback Period</t>
  </si>
  <si>
    <r>
      <t xml:space="preserve">Date of update </t>
    </r>
    <r>
      <rPr>
        <sz val="9"/>
        <color theme="1"/>
        <rFont val="Arial Narrow"/>
        <family val="2"/>
      </rPr>
      <t>(if an update to an existing application):</t>
    </r>
  </si>
  <si>
    <r>
      <t xml:space="preserve">Energy Cost ($) per Unit </t>
    </r>
    <r>
      <rPr>
        <sz val="9"/>
        <color theme="1"/>
        <rFont val="Arial Narrow"/>
        <family val="2"/>
      </rPr>
      <t>(enter your community's energy costs)</t>
    </r>
  </si>
  <si>
    <t xml:space="preserve">[6] If a flag appears, the project in this row has a total project cost greater than $100,000 does not qualify for procurement under M.G.L. c.25A, § 14 using utility vendors. Please note that the community can still request  grant funds for this project, however, the project would need to be competitively procured under M.G.L c149 or 30B, as applicable . For questions or more information on the M.G.L. c.25A, § 14 procurement process please contact your Green Communities Coordinator. </t>
  </si>
  <si>
    <t>Shutesbury Elementary School</t>
  </si>
  <si>
    <t>Fire Station</t>
  </si>
  <si>
    <t>DPW</t>
  </si>
  <si>
    <t>Library</t>
  </si>
  <si>
    <t>Town Hall</t>
  </si>
  <si>
    <t>Lighting</t>
  </si>
  <si>
    <t>Shutesbury</t>
  </si>
  <si>
    <t>Becky Torres</t>
  </si>
  <si>
    <t>Town Administrator</t>
  </si>
  <si>
    <t>townadmin@shutesbury.org</t>
  </si>
  <si>
    <t>413-259-1214</t>
  </si>
  <si>
    <t>Shutesbury Building Inspection Report 10-3-22</t>
  </si>
  <si>
    <t>page 10; page 13</t>
  </si>
  <si>
    <t>page 10; page 14</t>
  </si>
  <si>
    <t>page 10; page 15</t>
  </si>
  <si>
    <t>page 10; page 16</t>
  </si>
  <si>
    <t>page 10; page 17</t>
  </si>
  <si>
    <t>Shutesbury Elementary School Weatherization Cut Sheets; Town of Shutesbury Weatherization Supporting Calculations</t>
  </si>
  <si>
    <t>Shutesbury Fire Station Weatherization Cut Sheets; Town of Shutesbury Weatherization Supporting Calculations</t>
  </si>
  <si>
    <t>Shutesbury DPW Weatherization Cut Sheets; Town of Shutesbury Weatherization Supporting Calculations</t>
  </si>
  <si>
    <t>Shutesbury Library Weatherization Cut Sheets; Town of Shutesbury Weatherization Supporting Calculations</t>
  </si>
  <si>
    <t>Shutesbury Town Hall Weatherization Cut Sheets; Town of Shutesbury Weatherization Supporting Calculations</t>
  </si>
  <si>
    <t>Shutesbury Elementary School Lighting Savings Summary Phase 1</t>
  </si>
  <si>
    <t>pages 1-7</t>
  </si>
  <si>
    <t>Shutesbury Elementary School Lighting Cut Sheets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</si>
</sst>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0"/>
    <numFmt numFmtId="165" formatCode="&quot;$&quot;#,##0.00"/>
    <numFmt numFmtId="166" formatCode="_(* #,##0.00000_);_(* \(#,##0.00000\);_(* &quot;-&quot;??_);_(@_)"/>
    <numFmt numFmtId="167" formatCode="_(* #,##0.0_);_(* \(#,##0.0\);_(* &quot;-&quot;??_);_(@_)"/>
    <numFmt numFmtId="168" formatCode="m/yyyy"/>
    <numFmt numFmtId="169" formatCode="0.0%"/>
    <numFmt numFmtId="170" formatCode="_(* #,##0_);_(* \(#,##0\);_(* &quot;-&quot;??_);_(@_)"/>
  </numFmts>
  <fonts count="32" x14ac:knownFonts="1">
    <font>
      <sz val="11"/>
      <color theme="1"/>
      <name val="Calibri"/>
      <family val="2"/>
      <scheme val="minor"/>
    </font>
    <font>
      <sz val="11"/>
      <color indexed="8"/>
      <name val="Calibri"/>
      <family val="2"/>
    </font>
    <font>
      <sz val="11"/>
      <color indexed="8"/>
      <name val="Calibri"/>
      <family val="2"/>
    </font>
    <font>
      <sz val="8"/>
      <name val="Calibri"/>
      <family val="2"/>
    </font>
    <font>
      <sz val="10"/>
      <name val="Arial"/>
      <family val="2"/>
    </font>
    <font>
      <u/>
      <sz val="10"/>
      <color indexed="12"/>
      <name val="Arial"/>
      <family val="2"/>
    </font>
    <font>
      <u/>
      <sz val="11"/>
      <color theme="10"/>
      <name val="Calibri"/>
      <family val="2"/>
    </font>
    <font>
      <b/>
      <sz val="11"/>
      <color theme="1"/>
      <name val="Arial Narrow"/>
      <family val="2"/>
    </font>
    <font>
      <sz val="11"/>
      <color theme="1"/>
      <name val="Arial Narrow"/>
      <family val="2"/>
    </font>
    <font>
      <b/>
      <sz val="10"/>
      <color indexed="8"/>
      <name val="Arial Narrow"/>
      <family val="2"/>
    </font>
    <font>
      <b/>
      <vertAlign val="superscript"/>
      <sz val="10"/>
      <color indexed="8"/>
      <name val="Arial Narrow"/>
      <family val="2"/>
    </font>
    <font>
      <sz val="10"/>
      <color indexed="8"/>
      <name val="Arial Narrow"/>
      <family val="2"/>
    </font>
    <font>
      <sz val="10"/>
      <color theme="1"/>
      <name val="Arial Narrow"/>
      <family val="2"/>
    </font>
    <font>
      <sz val="10"/>
      <name val="Arial Narrow"/>
      <family val="2"/>
    </font>
    <font>
      <sz val="11"/>
      <color theme="1"/>
      <name val="Calibri"/>
      <family val="2"/>
      <scheme val="minor"/>
    </font>
    <font>
      <b/>
      <sz val="10"/>
      <color theme="1"/>
      <name val="Arial Narrow"/>
      <family val="2"/>
    </font>
    <font>
      <sz val="9"/>
      <color rgb="FF000000"/>
      <name val="Arial Narrow"/>
      <family val="2"/>
    </font>
    <font>
      <sz val="8"/>
      <name val="Calibri"/>
      <family val="2"/>
      <scheme val="minor"/>
    </font>
    <font>
      <sz val="10"/>
      <color theme="1"/>
      <name val="Calibri"/>
      <family val="2"/>
      <scheme val="minor"/>
    </font>
    <font>
      <b/>
      <sz val="10"/>
      <name val="Arial Narrow"/>
      <family val="2"/>
    </font>
    <font>
      <sz val="10"/>
      <color rgb="FF000000"/>
      <name val="Arial Narrow"/>
      <family val="2"/>
    </font>
    <font>
      <b/>
      <sz val="16"/>
      <color theme="1"/>
      <name val="Arial Narrow"/>
      <family val="2"/>
    </font>
    <font>
      <b/>
      <sz val="8"/>
      <color rgb="FF000000"/>
      <name val="Arial Narrow"/>
      <family val="2"/>
    </font>
    <font>
      <sz val="9"/>
      <color theme="1"/>
      <name val="Arial Narrow"/>
      <family val="2"/>
    </font>
    <font>
      <vertAlign val="superscript"/>
      <sz val="10"/>
      <color rgb="FF000000"/>
      <name val="Arial Narrow"/>
      <family val="2"/>
    </font>
    <font>
      <vertAlign val="superscript"/>
      <sz val="9"/>
      <color rgb="FF000000"/>
      <name val="Arial Narrow"/>
      <family val="2"/>
    </font>
    <font>
      <b/>
      <vertAlign val="superscript"/>
      <sz val="10"/>
      <color rgb="FF000000"/>
      <name val="Arial Narrow"/>
      <family val="2"/>
    </font>
    <font>
      <b/>
      <sz val="9"/>
      <color theme="1"/>
      <name val="Arial Narrow"/>
      <family val="2"/>
    </font>
    <font>
      <sz val="8"/>
      <color theme="0"/>
      <name val="Arial Narrow"/>
      <family val="2"/>
    </font>
    <font>
      <b/>
      <sz val="10"/>
      <color rgb="FF000000"/>
      <name val="Arial Narrow"/>
      <family val="2"/>
    </font>
    <font>
      <sz val="8"/>
      <name val="Arial Narrow"/>
      <family val="2"/>
    </font>
    <font>
      <i/>
      <sz val="8"/>
      <color theme="1"/>
      <name val="Arial Narrow"/>
      <family val="2"/>
    </font>
  </fonts>
  <fills count="10">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s>
  <borders count="24">
    <border>
      <left/>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11">
    <xf numFmtId="0" fontId="0" fillId="0" borderId="0"/>
    <xf numFmtId="43" fontId="2" fillId="0" borderId="0" applyFont="0" applyFill="0" applyBorder="0" applyAlignment="0" applyProtection="0"/>
    <xf numFmtId="43" fontId="4"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 fillId="0" borderId="0"/>
    <xf numFmtId="9" fontId="4" fillId="0" borderId="0" applyFont="0" applyFill="0" applyBorder="0" applyAlignment="0" applyProtection="0"/>
    <xf numFmtId="9" fontId="14" fillId="0" borderId="0" applyFont="0" applyFill="0" applyBorder="0" applyAlignment="0" applyProtection="0"/>
    <xf numFmtId="43" fontId="1" fillId="0" borderId="0" applyFont="0" applyFill="0" applyBorder="0" applyAlignment="0" applyProtection="0"/>
  </cellStyleXfs>
  <cellXfs count="107">
    <xf numFmtId="0" fontId="0" fillId="0" borderId="0" xfId="0"/>
    <xf numFmtId="0" fontId="7" fillId="0" borderId="7" xfId="0" applyFont="1" applyBorder="1"/>
    <xf numFmtId="0" fontId="8" fillId="0" borderId="0" xfId="0" applyFont="1"/>
    <xf numFmtId="0" fontId="8" fillId="0" borderId="8" xfId="0" applyFont="1" applyBorder="1"/>
    <xf numFmtId="0" fontId="8" fillId="0" borderId="11" xfId="0" applyFont="1" applyBorder="1"/>
    <xf numFmtId="0" fontId="8" fillId="0" borderId="9" xfId="0" applyFont="1" applyBorder="1"/>
    <xf numFmtId="166" fontId="8" fillId="0" borderId="1" xfId="1" applyNumberFormat="1" applyFont="1" applyBorder="1"/>
    <xf numFmtId="0" fontId="8" fillId="0" borderId="10" xfId="0" applyFont="1" applyBorder="1"/>
    <xf numFmtId="166" fontId="8" fillId="0" borderId="5" xfId="1" applyNumberFormat="1" applyFont="1" applyBorder="1"/>
    <xf numFmtId="0" fontId="12" fillId="0" borderId="0" xfId="0" applyFont="1" applyProtection="1">
      <protection locked="0"/>
    </xf>
    <xf numFmtId="0" fontId="11" fillId="0" borderId="0" xfId="0" applyFont="1" applyAlignment="1" applyProtection="1">
      <alignment horizontal="left" wrapText="1"/>
      <protection locked="0"/>
    </xf>
    <xf numFmtId="3" fontId="12" fillId="0" borderId="9" xfId="0" applyNumberFormat="1" applyFont="1" applyBorder="1" applyAlignment="1" applyProtection="1">
      <alignment horizontal="center" wrapText="1"/>
      <protection locked="0"/>
    </xf>
    <xf numFmtId="3" fontId="12" fillId="0" borderId="0" xfId="0" applyNumberFormat="1" applyFont="1" applyAlignment="1" applyProtection="1">
      <alignment horizontal="center" wrapText="1"/>
      <protection locked="0"/>
    </xf>
    <xf numFmtId="3" fontId="12" fillId="0" borderId="1" xfId="0" applyNumberFormat="1" applyFont="1" applyBorder="1" applyAlignment="1" applyProtection="1">
      <alignment horizontal="center" wrapText="1"/>
      <protection locked="0"/>
    </xf>
    <xf numFmtId="165" fontId="11" fillId="0" borderId="0" xfId="1" applyNumberFormat="1" applyFont="1" applyFill="1" applyBorder="1" applyAlignment="1" applyProtection="1">
      <alignment horizontal="center" wrapText="1"/>
    </xf>
    <xf numFmtId="165" fontId="11" fillId="0" borderId="0" xfId="1" applyNumberFormat="1" applyFont="1" applyFill="1" applyBorder="1" applyAlignment="1" applyProtection="1">
      <alignment horizontal="center" wrapText="1"/>
      <protection locked="0"/>
    </xf>
    <xf numFmtId="165" fontId="11" fillId="0" borderId="1" xfId="1" applyNumberFormat="1" applyFont="1" applyFill="1" applyBorder="1" applyAlignment="1" applyProtection="1">
      <alignment horizontal="center" wrapText="1"/>
      <protection locked="0"/>
    </xf>
    <xf numFmtId="0" fontId="12" fillId="0" borderId="0" xfId="0" applyFont="1" applyAlignment="1" applyProtection="1">
      <alignment horizontal="left" wrapText="1" indent="1"/>
      <protection locked="0"/>
    </xf>
    <xf numFmtId="164" fontId="12" fillId="0" borderId="1" xfId="0" applyNumberFormat="1" applyFont="1" applyBorder="1" applyAlignment="1" applyProtection="1">
      <alignment horizontal="center" wrapText="1"/>
      <protection locked="0"/>
    </xf>
    <xf numFmtId="3" fontId="12" fillId="0" borderId="0" xfId="0" applyNumberFormat="1" applyFont="1" applyAlignment="1" applyProtection="1">
      <alignment horizontal="left" wrapText="1" indent="1"/>
      <protection locked="0"/>
    </xf>
    <xf numFmtId="0" fontId="12" fillId="0" borderId="0" xfId="0" applyFont="1" applyAlignment="1" applyProtection="1">
      <alignment horizontal="center" wrapText="1"/>
      <protection locked="0"/>
    </xf>
    <xf numFmtId="165" fontId="11" fillId="0" borderId="0" xfId="1" applyNumberFormat="1" applyFont="1" applyBorder="1" applyAlignment="1" applyProtection="1">
      <alignment horizontal="center" wrapText="1"/>
      <protection locked="0"/>
    </xf>
    <xf numFmtId="0" fontId="11" fillId="2" borderId="11" xfId="0" applyFont="1" applyFill="1" applyBorder="1" applyAlignment="1">
      <alignment horizontal="center" wrapText="1"/>
    </xf>
    <xf numFmtId="3" fontId="9" fillId="2" borderId="10" xfId="3" applyNumberFormat="1" applyFont="1" applyFill="1" applyBorder="1" applyAlignment="1" applyProtection="1">
      <alignment horizontal="center" wrapText="1"/>
    </xf>
    <xf numFmtId="3" fontId="9" fillId="2" borderId="4" xfId="3" applyNumberFormat="1" applyFont="1" applyFill="1" applyBorder="1" applyAlignment="1" applyProtection="1">
      <alignment horizontal="center" wrapText="1"/>
    </xf>
    <xf numFmtId="165" fontId="9" fillId="2" borderId="4" xfId="1" applyNumberFormat="1" applyFont="1" applyFill="1" applyBorder="1" applyAlignment="1" applyProtection="1">
      <alignment horizontal="center" wrapText="1"/>
    </xf>
    <xf numFmtId="3" fontId="11" fillId="2" borderId="4" xfId="3" applyNumberFormat="1" applyFont="1" applyFill="1" applyBorder="1" applyAlignment="1" applyProtection="1">
      <alignment horizontal="center" wrapText="1"/>
    </xf>
    <xf numFmtId="0" fontId="11" fillId="2" borderId="4" xfId="0" applyFont="1" applyFill="1" applyBorder="1" applyAlignment="1">
      <alignment horizontal="center" wrapText="1"/>
    </xf>
    <xf numFmtId="164" fontId="12" fillId="2" borderId="5" xfId="0" applyNumberFormat="1" applyFont="1" applyFill="1" applyBorder="1" applyAlignment="1">
      <alignment horizontal="center" wrapText="1"/>
    </xf>
    <xf numFmtId="0" fontId="12" fillId="0" borderId="0" xfId="0" applyFont="1" applyAlignment="1" applyProtection="1">
      <alignment horizontal="center"/>
      <protection locked="0"/>
    </xf>
    <xf numFmtId="0" fontId="13" fillId="0" borderId="0" xfId="5" applyFont="1" applyFill="1" applyBorder="1" applyAlignment="1" applyProtection="1">
      <alignment horizontal="left" vertical="center" wrapText="1"/>
      <protection locked="0"/>
    </xf>
    <xf numFmtId="0" fontId="7" fillId="0" borderId="0" xfId="0" applyFont="1"/>
    <xf numFmtId="0" fontId="8" fillId="0" borderId="0" xfId="0" applyFont="1" applyAlignment="1">
      <alignment wrapText="1"/>
    </xf>
    <xf numFmtId="166" fontId="8" fillId="0" borderId="0" xfId="1" applyNumberFormat="1" applyFont="1" applyBorder="1"/>
    <xf numFmtId="43" fontId="0" fillId="0" borderId="0" xfId="0" applyNumberFormat="1"/>
    <xf numFmtId="0" fontId="9" fillId="0" borderId="6"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11" fillId="0" borderId="9" xfId="0" applyFont="1" applyBorder="1" applyAlignment="1" applyProtection="1">
      <alignment horizontal="left" wrapText="1"/>
      <protection locked="0"/>
    </xf>
    <xf numFmtId="0" fontId="12" fillId="0" borderId="9" xfId="0" applyFont="1" applyBorder="1" applyAlignment="1" applyProtection="1">
      <alignment horizontal="left" wrapText="1"/>
      <protection locked="0"/>
    </xf>
    <xf numFmtId="168" fontId="11" fillId="0" borderId="8" xfId="0" applyNumberFormat="1" applyFont="1" applyBorder="1" applyAlignment="1" applyProtection="1">
      <alignment horizontal="center" wrapText="1"/>
      <protection locked="0"/>
    </xf>
    <xf numFmtId="43" fontId="0" fillId="0" borderId="0" xfId="1" applyFont="1"/>
    <xf numFmtId="169" fontId="0" fillId="0" borderId="0" xfId="9" applyNumberFormat="1" applyFont="1"/>
    <xf numFmtId="0" fontId="12" fillId="0" borderId="0" xfId="0" applyFont="1" applyAlignment="1" applyProtection="1">
      <alignment horizontal="left"/>
      <protection locked="0"/>
    </xf>
    <xf numFmtId="0" fontId="18" fillId="0" borderId="0" xfId="0" applyFont="1"/>
    <xf numFmtId="167" fontId="13" fillId="4" borderId="21" xfId="0" applyNumberFormat="1" applyFont="1" applyFill="1" applyBorder="1" applyAlignment="1">
      <alignment horizontal="right" vertical="top"/>
    </xf>
    <xf numFmtId="43" fontId="13" fillId="4" borderId="21" xfId="0" applyNumberFormat="1" applyFont="1" applyFill="1" applyBorder="1" applyAlignment="1">
      <alignment horizontal="right" vertical="top"/>
    </xf>
    <xf numFmtId="165" fontId="11" fillId="0" borderId="0" xfId="1" applyNumberFormat="1" applyFont="1" applyFill="1" applyBorder="1" applyAlignment="1" applyProtection="1">
      <alignment horizontal="center" vertical="center" wrapText="1"/>
      <protection locked="0"/>
    </xf>
    <xf numFmtId="164" fontId="12" fillId="0" borderId="1" xfId="0" applyNumberFormat="1" applyFont="1" applyBorder="1" applyAlignment="1" applyProtection="1">
      <alignment horizontal="center" vertical="center" wrapText="1"/>
      <protection locked="0"/>
    </xf>
    <xf numFmtId="3" fontId="12" fillId="0" borderId="0" xfId="0" applyNumberFormat="1"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8" fillId="0" borderId="13" xfId="0" applyFont="1" applyBorder="1" applyAlignment="1">
      <alignment wrapText="1"/>
    </xf>
    <xf numFmtId="0" fontId="8" fillId="0" borderId="17" xfId="0" applyFont="1" applyBorder="1" applyAlignment="1">
      <alignment wrapText="1"/>
    </xf>
    <xf numFmtId="0" fontId="15" fillId="0" borderId="0" xfId="0" applyFont="1" applyAlignment="1" applyProtection="1">
      <alignment horizontal="left"/>
      <protection locked="0"/>
    </xf>
    <xf numFmtId="0" fontId="15" fillId="3" borderId="21" xfId="0" applyFont="1" applyFill="1" applyBorder="1" applyAlignment="1">
      <alignment horizontal="center" vertical="center" wrapText="1"/>
    </xf>
    <xf numFmtId="44" fontId="13" fillId="4" borderId="21" xfId="3" applyFont="1" applyFill="1" applyBorder="1" applyAlignment="1" applyProtection="1">
      <alignment horizontal="right" vertical="top"/>
    </xf>
    <xf numFmtId="0" fontId="8" fillId="3" borderId="21" xfId="0" applyFont="1" applyFill="1" applyBorder="1" applyAlignment="1" applyProtection="1">
      <alignment horizontal="right"/>
      <protection locked="0"/>
    </xf>
    <xf numFmtId="14" fontId="8" fillId="3" borderId="21" xfId="0" applyNumberFormat="1" applyFont="1" applyFill="1" applyBorder="1" applyAlignment="1" applyProtection="1">
      <alignment horizontal="right"/>
      <protection locked="0"/>
    </xf>
    <xf numFmtId="44" fontId="19" fillId="6" borderId="21" xfId="3" applyFont="1" applyFill="1" applyBorder="1" applyAlignment="1" applyProtection="1">
      <alignment horizontal="right" vertical="top"/>
    </xf>
    <xf numFmtId="44" fontId="19" fillId="4" borderId="21" xfId="3" applyFont="1" applyFill="1" applyBorder="1" applyAlignment="1" applyProtection="1">
      <alignment horizontal="right" vertical="top"/>
    </xf>
    <xf numFmtId="167" fontId="19" fillId="4" borderId="21" xfId="1" applyNumberFormat="1" applyFont="1" applyFill="1" applyBorder="1" applyAlignment="1" applyProtection="1">
      <alignment horizontal="right" vertical="top"/>
    </xf>
    <xf numFmtId="170" fontId="19" fillId="4" borderId="21" xfId="1" applyNumberFormat="1" applyFont="1" applyFill="1" applyBorder="1" applyAlignment="1" applyProtection="1">
      <alignment horizontal="right" vertical="top"/>
    </xf>
    <xf numFmtId="0" fontId="9" fillId="6" borderId="2" xfId="0" applyFont="1" applyFill="1" applyBorder="1" applyAlignment="1">
      <alignment horizontal="center" vertical="center" wrapText="1"/>
    </xf>
    <xf numFmtId="165" fontId="11" fillId="6" borderId="0" xfId="1" applyNumberFormat="1" applyFont="1" applyFill="1" applyBorder="1" applyAlignment="1" applyProtection="1">
      <alignment horizontal="center" wrapText="1"/>
    </xf>
    <xf numFmtId="0" fontId="12" fillId="0" borderId="17" xfId="0" applyFont="1" applyBorder="1"/>
    <xf numFmtId="0" fontId="12" fillId="0" borderId="13" xfId="0" applyFont="1" applyBorder="1"/>
    <xf numFmtId="170" fontId="8" fillId="0" borderId="8" xfId="1" applyNumberFormat="1" applyFont="1" applyBorder="1"/>
    <xf numFmtId="170" fontId="8" fillId="0" borderId="11" xfId="1" applyNumberFormat="1" applyFont="1" applyBorder="1"/>
    <xf numFmtId="0" fontId="8" fillId="8" borderId="0" xfId="0" applyFont="1" applyFill="1"/>
    <xf numFmtId="167" fontId="19" fillId="8" borderId="0" xfId="1" applyNumberFormat="1" applyFont="1" applyFill="1" applyBorder="1" applyAlignment="1" applyProtection="1">
      <alignment horizontal="right" vertical="top"/>
    </xf>
    <xf numFmtId="170" fontId="19" fillId="8" borderId="0" xfId="1" applyNumberFormat="1" applyFont="1" applyFill="1" applyBorder="1" applyAlignment="1" applyProtection="1">
      <alignment horizontal="right" vertical="top"/>
    </xf>
    <xf numFmtId="0" fontId="15" fillId="0" borderId="2" xfId="0" applyFont="1" applyBorder="1" applyAlignment="1" applyProtection="1">
      <alignment horizontal="center"/>
      <protection locked="0"/>
    </xf>
    <xf numFmtId="3" fontId="11" fillId="2" borderId="11" xfId="3" applyNumberFormat="1" applyFont="1" applyFill="1" applyBorder="1" applyAlignment="1" applyProtection="1">
      <alignment horizontal="center" wrapText="1"/>
    </xf>
    <xf numFmtId="0" fontId="9" fillId="0" borderId="23" xfId="0" applyFont="1" applyBorder="1" applyAlignment="1" applyProtection="1">
      <alignment horizontal="center" vertical="center" wrapText="1"/>
      <protection locked="0"/>
    </xf>
    <xf numFmtId="170" fontId="30" fillId="9" borderId="22" xfId="1" applyNumberFormat="1" applyFont="1" applyFill="1" applyBorder="1" applyAlignment="1" applyProtection="1">
      <alignment horizontal="center" vertical="center" wrapText="1"/>
    </xf>
    <xf numFmtId="170" fontId="30" fillId="9" borderId="8" xfId="1" applyNumberFormat="1" applyFont="1" applyFill="1" applyBorder="1" applyAlignment="1" applyProtection="1">
      <alignment horizontal="center" vertical="center" wrapText="1"/>
    </xf>
    <xf numFmtId="170" fontId="28" fillId="9" borderId="8" xfId="1" applyNumberFormat="1" applyFont="1" applyFill="1" applyBorder="1" applyAlignment="1" applyProtection="1">
      <alignment horizontal="center" vertical="center" wrapText="1"/>
    </xf>
    <xf numFmtId="3" fontId="11" fillId="9" borderId="11" xfId="3" applyNumberFormat="1" applyFont="1" applyFill="1" applyBorder="1" applyAlignment="1" applyProtection="1">
      <alignment horizontal="center" wrapText="1"/>
    </xf>
    <xf numFmtId="43" fontId="12" fillId="0" borderId="0" xfId="0" applyNumberFormat="1" applyFont="1" applyProtection="1">
      <protection locked="0"/>
    </xf>
    <xf numFmtId="170" fontId="28" fillId="9" borderId="22" xfId="1" applyNumberFormat="1" applyFont="1" applyFill="1" applyBorder="1" applyAlignment="1" applyProtection="1">
      <alignment horizontal="center" vertical="center" wrapText="1"/>
    </xf>
    <xf numFmtId="43" fontId="8" fillId="3" borderId="21" xfId="1" applyFont="1" applyFill="1" applyBorder="1" applyAlignment="1" applyProtection="1">
      <alignment horizontal="right"/>
      <protection locked="0"/>
    </xf>
    <xf numFmtId="165" fontId="11" fillId="0" borderId="0" xfId="10" applyNumberFormat="1" applyFont="1" applyFill="1" applyBorder="1" applyAlignment="1" applyProtection="1">
      <alignment horizontal="center" wrapText="1"/>
    </xf>
    <xf numFmtId="165" fontId="11" fillId="0" borderId="0" xfId="10" applyNumberFormat="1" applyFont="1" applyFill="1" applyBorder="1" applyAlignment="1" applyProtection="1">
      <alignment horizontal="center" wrapText="1"/>
      <protection locked="0"/>
    </xf>
    <xf numFmtId="0" fontId="7" fillId="0" borderId="19" xfId="0" applyFont="1" applyBorder="1" applyAlignment="1">
      <alignment horizontal="left"/>
    </xf>
    <xf numFmtId="0" fontId="21" fillId="5" borderId="0" xfId="0" applyFont="1" applyFill="1" applyAlignment="1">
      <alignment horizontal="center" vertical="center" wrapText="1"/>
    </xf>
    <xf numFmtId="0" fontId="7" fillId="0" borderId="19" xfId="0" applyFont="1" applyBorder="1" applyAlignment="1">
      <alignment horizontal="left" wrapText="1"/>
    </xf>
    <xf numFmtId="0" fontId="15" fillId="0" borderId="19" xfId="0" applyFont="1" applyBorder="1" applyAlignment="1">
      <alignment horizontal="left" wrapText="1"/>
    </xf>
    <xf numFmtId="0" fontId="31" fillId="0" borderId="0" xfId="0" applyFont="1" applyAlignment="1">
      <alignment horizontal="left" vertical="top" wrapText="1"/>
    </xf>
    <xf numFmtId="0" fontId="13" fillId="5" borderId="18" xfId="5" applyFont="1" applyFill="1" applyBorder="1" applyAlignment="1" applyProtection="1">
      <alignment horizontal="left" vertical="top" wrapText="1"/>
      <protection locked="0"/>
    </xf>
    <xf numFmtId="0" fontId="13" fillId="5" borderId="19" xfId="5" applyFont="1" applyFill="1" applyBorder="1" applyAlignment="1" applyProtection="1">
      <alignment horizontal="left" vertical="top" wrapText="1"/>
      <protection locked="0"/>
    </xf>
    <xf numFmtId="0" fontId="13" fillId="5" borderId="20" xfId="5" applyFont="1" applyFill="1" applyBorder="1" applyAlignment="1" applyProtection="1">
      <alignment horizontal="left" vertical="top" wrapText="1"/>
      <protection locked="0"/>
    </xf>
    <xf numFmtId="0" fontId="13" fillId="5" borderId="14" xfId="5" applyFont="1" applyFill="1" applyBorder="1" applyAlignment="1" applyProtection="1">
      <alignment horizontal="left" vertical="top" wrapText="1"/>
      <protection locked="0"/>
    </xf>
    <xf numFmtId="0" fontId="13" fillId="5" borderId="0" xfId="5" applyFont="1" applyFill="1" applyBorder="1" applyAlignment="1" applyProtection="1">
      <alignment horizontal="left" vertical="top" wrapText="1"/>
      <protection locked="0"/>
    </xf>
    <xf numFmtId="0" fontId="13" fillId="5" borderId="13" xfId="5" applyFont="1" applyFill="1" applyBorder="1" applyAlignment="1" applyProtection="1">
      <alignment horizontal="left" vertical="top" wrapText="1"/>
      <protection locked="0"/>
    </xf>
    <xf numFmtId="0" fontId="15" fillId="0" borderId="21" xfId="0" applyFont="1" applyBorder="1" applyAlignment="1" applyProtection="1">
      <alignment horizontal="center"/>
      <protection locked="0"/>
    </xf>
    <xf numFmtId="0" fontId="15" fillId="0" borderId="6" xfId="0" applyFont="1" applyBorder="1" applyAlignment="1" applyProtection="1">
      <alignment horizontal="center"/>
      <protection locked="0"/>
    </xf>
    <xf numFmtId="0" fontId="15" fillId="0" borderId="2" xfId="0" applyFont="1" applyBorder="1" applyAlignment="1" applyProtection="1">
      <alignment horizontal="center"/>
      <protection locked="0"/>
    </xf>
    <xf numFmtId="0" fontId="15" fillId="0" borderId="3" xfId="0" applyFont="1" applyBorder="1" applyAlignment="1" applyProtection="1">
      <alignment horizontal="center"/>
      <protection locked="0"/>
    </xf>
    <xf numFmtId="0" fontId="9" fillId="7" borderId="10" xfId="0" applyFont="1" applyFill="1" applyBorder="1" applyAlignment="1">
      <alignment horizontal="left" vertical="center" wrapText="1"/>
    </xf>
    <xf numFmtId="0" fontId="9" fillId="7" borderId="4" xfId="0" applyFont="1" applyFill="1" applyBorder="1" applyAlignment="1">
      <alignment horizontal="left" vertical="center" wrapText="1"/>
    </xf>
    <xf numFmtId="0" fontId="13" fillId="5" borderId="15" xfId="5" applyFont="1" applyFill="1" applyBorder="1" applyAlignment="1" applyProtection="1">
      <alignment horizontal="left" vertical="top" wrapText="1"/>
      <protection locked="0"/>
    </xf>
    <xf numFmtId="0" fontId="13" fillId="5" borderId="16" xfId="5" applyFont="1" applyFill="1" applyBorder="1" applyAlignment="1" applyProtection="1">
      <alignment horizontal="left" vertical="top" wrapText="1"/>
      <protection locked="0"/>
    </xf>
    <xf numFmtId="0" fontId="13" fillId="5" borderId="17" xfId="5" applyFont="1" applyFill="1" applyBorder="1" applyAlignment="1" applyProtection="1">
      <alignment horizontal="left" vertical="top" wrapText="1"/>
      <protection locked="0"/>
    </xf>
    <xf numFmtId="0" fontId="7" fillId="0" borderId="6" xfId="0" applyFont="1" applyBorder="1" applyAlignment="1">
      <alignment horizontal="left"/>
    </xf>
    <xf numFmtId="0" fontId="7" fillId="0" borderId="3" xfId="0" applyFont="1" applyBorder="1" applyAlignment="1">
      <alignment horizontal="left"/>
    </xf>
    <xf numFmtId="0" fontId="8" fillId="0" borderId="12" xfId="0" applyFont="1" applyBorder="1" applyAlignment="1">
      <alignment horizontal="left"/>
    </xf>
  </cellXfs>
  <cellStyles count="11">
    <cellStyle name="Comma" xfId="1" builtinId="3"/>
    <cellStyle name="Comma 2" xfId="2" xr:uid="{00000000-0005-0000-0000-000001000000}"/>
    <cellStyle name="Comma 3" xfId="10" xr:uid="{00000000-0005-0000-0000-000002000000}"/>
    <cellStyle name="Currency" xfId="3" builtinId="4"/>
    <cellStyle name="Currency 2" xfId="4" xr:uid="{00000000-0005-0000-0000-000004000000}"/>
    <cellStyle name="Hyperlink" xfId="5" builtinId="8"/>
    <cellStyle name="Hyperlink 2" xfId="6" xr:uid="{00000000-0005-0000-0000-000006000000}"/>
    <cellStyle name="Normal" xfId="0" builtinId="0"/>
    <cellStyle name="Normal 2" xfId="7" xr:uid="{00000000-0005-0000-0000-000008000000}"/>
    <cellStyle name="Percent" xfId="9" builtinId="5"/>
    <cellStyle name="Percent 2" xfId="8" xr:uid="{00000000-0005-0000-0000-00000A000000}"/>
  </cellStyles>
  <dxfs count="2">
    <dxf>
      <fill>
        <patternFill>
          <bgColor theme="5" tint="0.39994506668294322"/>
        </patternFill>
      </fill>
    </dxf>
    <dxf>
      <fill>
        <patternFill>
          <bgColor theme="5" tint="0.39994506668294322"/>
        </patternFill>
      </fill>
    </dxf>
  </dxfs>
  <tableStyles count="0" defaultTableStyle="TableStyleMedium9" defaultPivotStyle="PivotStyleLight16"/>
  <colors>
    <mruColors>
      <color rgb="FFFEFF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3"/>
  <sheetViews>
    <sheetView showGridLines="0" zoomScale="115" zoomScaleNormal="115" workbookViewId="0">
      <selection activeCell="B21" sqref="B21:C21"/>
    </sheetView>
  </sheetViews>
  <sheetFormatPr defaultColWidth="0" defaultRowHeight="14" zeroHeight="1" x14ac:dyDescent="0.3"/>
  <cols>
    <col min="1" max="1" width="2.36328125" style="2" customWidth="1"/>
    <col min="2" max="2" width="36.453125" style="32" bestFit="1" customWidth="1"/>
    <col min="3" max="3" width="30" style="2" customWidth="1"/>
    <col min="4" max="4" width="3.6328125" style="2" customWidth="1"/>
    <col min="5" max="8" width="0" style="2" hidden="1" customWidth="1"/>
    <col min="9" max="16384" width="8.81640625" style="2" hidden="1"/>
  </cols>
  <sheetData>
    <row r="1" spans="2:3" x14ac:dyDescent="0.3"/>
    <row r="2" spans="2:3" ht="27.5" customHeight="1" x14ac:dyDescent="0.3">
      <c r="B2" s="85" t="s">
        <v>78</v>
      </c>
      <c r="C2" s="85"/>
    </row>
    <row r="3" spans="2:3" x14ac:dyDescent="0.3"/>
    <row r="4" spans="2:3" s="31" customFormat="1" x14ac:dyDescent="0.3">
      <c r="B4" s="86" t="s">
        <v>52</v>
      </c>
      <c r="C4" s="86"/>
    </row>
    <row r="5" spans="2:3" x14ac:dyDescent="0.3">
      <c r="B5" s="53" t="s">
        <v>74</v>
      </c>
      <c r="C5" s="57" t="s">
        <v>114</v>
      </c>
    </row>
    <row r="6" spans="2:3" x14ac:dyDescent="0.3">
      <c r="B6" s="52" t="s">
        <v>5</v>
      </c>
      <c r="C6" s="57" t="s">
        <v>115</v>
      </c>
    </row>
    <row r="7" spans="2:3" x14ac:dyDescent="0.3">
      <c r="B7" s="52" t="s">
        <v>6</v>
      </c>
      <c r="C7" s="57" t="s">
        <v>116</v>
      </c>
    </row>
    <row r="8" spans="2:3" x14ac:dyDescent="0.3">
      <c r="B8" s="52" t="s">
        <v>7</v>
      </c>
      <c r="C8" s="57" t="s">
        <v>117</v>
      </c>
    </row>
    <row r="9" spans="2:3" x14ac:dyDescent="0.3">
      <c r="B9" s="52" t="s">
        <v>8</v>
      </c>
      <c r="C9" s="57" t="s">
        <v>118</v>
      </c>
    </row>
    <row r="10" spans="2:3" x14ac:dyDescent="0.3">
      <c r="B10" s="52" t="s">
        <v>17</v>
      </c>
      <c r="C10" s="58">
        <v>44841</v>
      </c>
    </row>
    <row r="11" spans="2:3" x14ac:dyDescent="0.3">
      <c r="B11" s="52" t="s">
        <v>105</v>
      </c>
      <c r="C11" s="57" t="s">
        <v>4</v>
      </c>
    </row>
    <row r="12" spans="2:3" x14ac:dyDescent="0.3">
      <c r="B12" s="2"/>
    </row>
    <row r="13" spans="2:3" x14ac:dyDescent="0.3">
      <c r="B13" s="87" t="s">
        <v>106</v>
      </c>
      <c r="C13" s="87"/>
    </row>
    <row r="14" spans="2:3" x14ac:dyDescent="0.3">
      <c r="B14" s="65" t="s">
        <v>11</v>
      </c>
      <c r="C14" s="81">
        <v>0.18</v>
      </c>
    </row>
    <row r="15" spans="2:3" x14ac:dyDescent="0.3">
      <c r="B15" s="66" t="s">
        <v>12</v>
      </c>
      <c r="C15" s="81"/>
    </row>
    <row r="16" spans="2:3" x14ac:dyDescent="0.3">
      <c r="B16" s="66" t="s">
        <v>13</v>
      </c>
      <c r="C16" s="81">
        <v>3.25</v>
      </c>
    </row>
    <row r="17" spans="2:5" x14ac:dyDescent="0.3">
      <c r="B17" s="66" t="s">
        <v>14</v>
      </c>
      <c r="C17" s="81"/>
    </row>
    <row r="18" spans="2:5" x14ac:dyDescent="0.3">
      <c r="B18" s="66" t="s">
        <v>15</v>
      </c>
      <c r="C18" s="81"/>
    </row>
    <row r="19" spans="2:5" x14ac:dyDescent="0.3">
      <c r="B19" s="66" t="s">
        <v>16</v>
      </c>
      <c r="C19" s="81">
        <v>3.5</v>
      </c>
    </row>
    <row r="20" spans="2:5" x14ac:dyDescent="0.3"/>
    <row r="21" spans="2:5" x14ac:dyDescent="0.3">
      <c r="B21" s="84" t="s">
        <v>53</v>
      </c>
      <c r="C21" s="84"/>
      <c r="D21" s="31"/>
      <c r="E21" s="31"/>
    </row>
    <row r="22" spans="2:5" s="69" customFormat="1" ht="3.75" customHeight="1" x14ac:dyDescent="0.3">
      <c r="C22" s="70"/>
    </row>
    <row r="23" spans="2:5" x14ac:dyDescent="0.3">
      <c r="B23" s="32" t="s">
        <v>29</v>
      </c>
      <c r="C23" s="59">
        <f>'Grant Table'!M19</f>
        <v>178502.66499999998</v>
      </c>
    </row>
    <row r="24" spans="2:5" s="69" customFormat="1" ht="3.75" customHeight="1" x14ac:dyDescent="0.3">
      <c r="C24" s="70"/>
    </row>
    <row r="25" spans="2:5" x14ac:dyDescent="0.3">
      <c r="B25" s="2" t="s">
        <v>22</v>
      </c>
      <c r="C25" s="60">
        <f>SUM('Grant Table'!Y4:Y18)</f>
        <v>13719.168900000001</v>
      </c>
    </row>
    <row r="26" spans="2:5" x14ac:dyDescent="0.3">
      <c r="B26" s="2" t="s">
        <v>104</v>
      </c>
      <c r="C26" s="61">
        <f>IFERROR(C23/C25,0)</f>
        <v>13.011186486668297</v>
      </c>
    </row>
    <row r="27" spans="2:5" s="69" customFormat="1" ht="3.75" customHeight="1" x14ac:dyDescent="0.3">
      <c r="C27" s="70"/>
    </row>
    <row r="28" spans="2:5" x14ac:dyDescent="0.3">
      <c r="B28" s="2" t="s">
        <v>91</v>
      </c>
      <c r="C28" s="62">
        <f>SUM('Grant Table'!Z4:Z18)</f>
        <v>417.67589076000002</v>
      </c>
    </row>
    <row r="29" spans="2:5" ht="16.5" customHeight="1" x14ac:dyDescent="0.3">
      <c r="B29" s="2" t="s">
        <v>102</v>
      </c>
      <c r="C29" s="62">
        <f>IFERROR(C23/SUM('Grant Table'!Z4:Z18),0)</f>
        <v>427.37124394515047</v>
      </c>
    </row>
    <row r="30" spans="2:5" s="69" customFormat="1" ht="6" customHeight="1" x14ac:dyDescent="0.3">
      <c r="C30" s="71"/>
    </row>
    <row r="31" spans="2:5" ht="16.5" customHeight="1" x14ac:dyDescent="0.3">
      <c r="B31" s="2" t="s">
        <v>79</v>
      </c>
      <c r="C31" s="62">
        <f>SUM('Grant Table'!AC4:AC18)</f>
        <v>36.049344134999998</v>
      </c>
    </row>
    <row r="32" spans="2:5" ht="16.5" customHeight="1" x14ac:dyDescent="0.3">
      <c r="B32" s="2" t="s">
        <v>103</v>
      </c>
      <c r="C32" s="62">
        <f>IFERROR(C23/SUM('Grant Table'!AC4:AC18),0)</f>
        <v>4951.6203216216982</v>
      </c>
      <c r="D32" s="31"/>
      <c r="E32" s="31"/>
    </row>
    <row r="33" spans="2:3" x14ac:dyDescent="0.3">
      <c r="B33" s="88"/>
      <c r="C33" s="88"/>
    </row>
    <row r="34" spans="2:3" ht="3" customHeight="1" x14ac:dyDescent="0.3"/>
    <row r="37" spans="2:3" ht="3.75" hidden="1" customHeight="1" x14ac:dyDescent="0.3"/>
    <row r="43" spans="2:3" ht="2.25" hidden="1" customHeight="1" x14ac:dyDescent="0.3"/>
  </sheetData>
  <sheetProtection algorithmName="SHA-512" hashValue="3qH/P84RUleWLg2PObfx2/a2xub50MP2M95By0t7ZAbGhrcwEEbm6cJw0w7cvdFGD+nIhOwOqvQbEpOBPykl3g==" saltValue="X1O1gXeuPp7500Gz7URQ9Q==" spinCount="100000" sheet="1" objects="1" scenarios="1"/>
  <mergeCells count="5">
    <mergeCell ref="B21:C21"/>
    <mergeCell ref="B2:C2"/>
    <mergeCell ref="B4:C4"/>
    <mergeCell ref="B13:C13"/>
    <mergeCell ref="B33:C33"/>
  </mergeCells>
  <phoneticPr fontId="17"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D28"/>
  <sheetViews>
    <sheetView tabSelected="1" zoomScaleNormal="100" workbookViewId="0">
      <pane xSplit="4" ySplit="3" topLeftCell="E4" activePane="bottomRight" state="frozen"/>
      <selection pane="topRight" activeCell="E1" sqref="E1"/>
      <selection pane="bottomLeft" activeCell="A4" sqref="A4"/>
      <selection pane="bottomRight" activeCell="W23" sqref="W23"/>
    </sheetView>
  </sheetViews>
  <sheetFormatPr defaultColWidth="9.1796875" defaultRowHeight="13" x14ac:dyDescent="0.3"/>
  <cols>
    <col min="1" max="1" width="1.453125" style="9" customWidth="1"/>
    <col min="2" max="2" width="24.81640625" style="29" bestFit="1" customWidth="1"/>
    <col min="3" max="3" width="24.1796875" style="29" bestFit="1" customWidth="1"/>
    <col min="4" max="4" width="18" style="29" customWidth="1"/>
    <col min="5" max="5" width="9.453125" style="29" bestFit="1" customWidth="1"/>
    <col min="6" max="11" width="9.1796875" style="29" customWidth="1"/>
    <col min="12" max="12" width="10.6328125" style="29" customWidth="1"/>
    <col min="13" max="13" width="12.1796875" style="29" customWidth="1"/>
    <col min="14" max="14" width="11.1796875" style="29" bestFit="1" customWidth="1"/>
    <col min="15" max="15" width="12.6328125" style="29" bestFit="1" customWidth="1"/>
    <col min="16" max="16" width="10.453125" style="29" bestFit="1" customWidth="1"/>
    <col min="17" max="17" width="10.453125" style="29" customWidth="1"/>
    <col min="18" max="18" width="17" style="29" bestFit="1" customWidth="1"/>
    <col min="19" max="19" width="12.36328125" style="29" bestFit="1" customWidth="1"/>
    <col min="20" max="20" width="16.453125" style="29" bestFit="1" customWidth="1"/>
    <col min="21" max="21" width="14.36328125" style="29" customWidth="1"/>
    <col min="22" max="22" width="28.1796875" style="20" customWidth="1"/>
    <col min="23" max="23" width="14.81640625" style="29" bestFit="1" customWidth="1"/>
    <col min="24" max="24" width="3.36328125" style="9" customWidth="1"/>
    <col min="25" max="30" width="18.1796875" style="9" customWidth="1"/>
    <col min="31" max="16384" width="9.1796875" style="9"/>
  </cols>
  <sheetData>
    <row r="1" spans="2:30" ht="9" customHeight="1" thickBot="1" x14ac:dyDescent="0.35"/>
    <row r="2" spans="2:30" ht="15" customHeight="1" thickBot="1" x14ac:dyDescent="0.35">
      <c r="B2" s="44"/>
      <c r="F2" s="96" t="s">
        <v>23</v>
      </c>
      <c r="G2" s="97"/>
      <c r="H2" s="97"/>
      <c r="I2" s="97"/>
      <c r="J2" s="97"/>
      <c r="K2" s="98"/>
      <c r="L2" s="96" t="s">
        <v>27</v>
      </c>
      <c r="M2" s="97"/>
      <c r="N2" s="97"/>
      <c r="O2" s="97"/>
      <c r="P2" s="98"/>
      <c r="Q2" s="72"/>
      <c r="R2" s="96" t="s">
        <v>28</v>
      </c>
      <c r="S2" s="97"/>
      <c r="T2" s="97"/>
      <c r="U2" s="97"/>
      <c r="V2" s="97"/>
      <c r="W2" s="98"/>
      <c r="Y2" s="95" t="s">
        <v>21</v>
      </c>
      <c r="Z2" s="95"/>
      <c r="AA2" s="95"/>
      <c r="AB2" s="95"/>
      <c r="AC2" s="95"/>
      <c r="AD2" s="95"/>
    </row>
    <row r="3" spans="2:30" ht="56.5" thickBot="1" x14ac:dyDescent="0.35">
      <c r="B3" s="35" t="s">
        <v>26</v>
      </c>
      <c r="C3" s="36" t="s">
        <v>71</v>
      </c>
      <c r="D3" s="36" t="s">
        <v>57</v>
      </c>
      <c r="E3" s="37" t="s">
        <v>67</v>
      </c>
      <c r="F3" s="35" t="s">
        <v>58</v>
      </c>
      <c r="G3" s="36" t="s">
        <v>59</v>
      </c>
      <c r="H3" s="36" t="s">
        <v>60</v>
      </c>
      <c r="I3" s="36" t="s">
        <v>61</v>
      </c>
      <c r="J3" s="36" t="s">
        <v>62</v>
      </c>
      <c r="K3" s="36" t="s">
        <v>63</v>
      </c>
      <c r="L3" s="35" t="s">
        <v>76</v>
      </c>
      <c r="M3" s="63" t="s">
        <v>77</v>
      </c>
      <c r="N3" s="36" t="s">
        <v>20</v>
      </c>
      <c r="O3" s="36" t="s">
        <v>49</v>
      </c>
      <c r="P3" s="38" t="s">
        <v>50</v>
      </c>
      <c r="Q3" s="74" t="s">
        <v>94</v>
      </c>
      <c r="R3" s="35" t="s">
        <v>1</v>
      </c>
      <c r="S3" s="36" t="s">
        <v>55</v>
      </c>
      <c r="T3" s="36" t="s">
        <v>2</v>
      </c>
      <c r="U3" s="36" t="s">
        <v>64</v>
      </c>
      <c r="V3" s="36" t="s">
        <v>65</v>
      </c>
      <c r="W3" s="38" t="s">
        <v>25</v>
      </c>
      <c r="Y3" s="55" t="s">
        <v>72</v>
      </c>
      <c r="Z3" s="55" t="s">
        <v>93</v>
      </c>
      <c r="AA3" s="55" t="s">
        <v>92</v>
      </c>
      <c r="AB3" s="55" t="s">
        <v>73</v>
      </c>
      <c r="AC3" s="55" t="s">
        <v>51</v>
      </c>
      <c r="AD3" s="55" t="s">
        <v>80</v>
      </c>
    </row>
    <row r="4" spans="2:30" ht="18" customHeight="1" x14ac:dyDescent="0.3">
      <c r="B4" s="39" t="s">
        <v>108</v>
      </c>
      <c r="C4" s="10" t="s">
        <v>18</v>
      </c>
      <c r="D4" s="10" t="s">
        <v>101</v>
      </c>
      <c r="E4" s="41">
        <v>45098</v>
      </c>
      <c r="F4" s="11">
        <v>1469.49</v>
      </c>
      <c r="G4" s="12"/>
      <c r="H4" s="12">
        <v>1362.64</v>
      </c>
      <c r="I4" s="12"/>
      <c r="J4" s="12"/>
      <c r="K4" s="13"/>
      <c r="L4" s="15">
        <v>47794.64</v>
      </c>
      <c r="M4" s="64">
        <f>L4-N4-O4-P4</f>
        <v>47427.267500000002</v>
      </c>
      <c r="N4" s="15">
        <f>F4*0.25</f>
        <v>367.3725</v>
      </c>
      <c r="O4" s="15">
        <v>0</v>
      </c>
      <c r="P4" s="15"/>
      <c r="Q4" s="75" t="str">
        <f>IF(L4&gt;100000,1,"")</f>
        <v/>
      </c>
      <c r="R4" s="15"/>
      <c r="S4" s="15"/>
      <c r="T4" s="15" t="s">
        <v>119</v>
      </c>
      <c r="U4" s="51" t="s">
        <v>120</v>
      </c>
      <c r="V4" s="51" t="s">
        <v>125</v>
      </c>
      <c r="W4" s="49" t="s">
        <v>47</v>
      </c>
      <c r="Y4" s="56">
        <f>F4*'Community Information &amp; Summary'!$C$14+G4*'Community Information &amp; Summary'!$C$15+'Community Information &amp; Summary'!$C$16*'Grant Table'!H4+'Grant Table'!I4*'Community Information &amp; Summary'!$C$17+'Community Information &amp; Summary'!$C$18*'Grant Table'!J4+K4*'Community Information &amp; Summary'!$C$19</f>
        <v>4693.0882000000001</v>
      </c>
      <c r="Z4" s="46">
        <f>F4*'DOER Reference Data'!$B$11+'DOER Reference Data'!$B$12*'Grant Table'!G4+'Grant Table'!H4*'DOER Reference Data'!$B$13+'DOER Reference Data'!$B$14*'Grant Table'!I4+J4*'DOER Reference Data'!$B$15+'DOER Reference Data'!$B$16*'Grant Table'!K4</f>
        <v>194.42085988000002</v>
      </c>
      <c r="AA4" s="46">
        <f>IFERROR(M4/Z4,0)</f>
        <v>243.94124956176486</v>
      </c>
      <c r="AB4" s="47">
        <f t="shared" ref="AB4:AB14" si="0">IFERROR(M4/Y4,0)</f>
        <v>10.105769480317885</v>
      </c>
      <c r="AC4" s="47">
        <f>F4*'DOER Reference Data'!$B$2+'DOER Reference Data'!$B$3*'Grant Table'!G4+'Grant Table'!H4*'DOER Reference Data'!$B$4+'DOER Reference Data'!$B$5*'Grant Table'!I4+'Grant Table'!J4*'DOER Reference Data'!$B$6+'DOER Reference Data'!$B$7*'Grant Table'!K4</f>
        <v>15.776223255000001</v>
      </c>
      <c r="AD4" s="47">
        <f>IFERROR(M4/AC4,0)</f>
        <v>3006.2497679835224</v>
      </c>
    </row>
    <row r="5" spans="2:30" ht="18" customHeight="1" x14ac:dyDescent="0.3">
      <c r="B5" s="39" t="s">
        <v>109</v>
      </c>
      <c r="C5" s="10" t="s">
        <v>18</v>
      </c>
      <c r="D5" s="10" t="s">
        <v>101</v>
      </c>
      <c r="E5" s="41">
        <v>45099</v>
      </c>
      <c r="F5" s="11">
        <v>119.87</v>
      </c>
      <c r="G5" s="12"/>
      <c r="H5" s="12"/>
      <c r="I5" s="12"/>
      <c r="J5" s="12"/>
      <c r="K5" s="13">
        <v>374.67</v>
      </c>
      <c r="L5" s="15">
        <v>11965.16</v>
      </c>
      <c r="M5" s="64">
        <f t="shared" ref="M5:M9" si="1">L5-N5-O5-P5</f>
        <v>11965.16</v>
      </c>
      <c r="N5" s="15">
        <v>0</v>
      </c>
      <c r="O5" s="15">
        <v>0</v>
      </c>
      <c r="P5" s="15"/>
      <c r="Q5" s="76" t="str">
        <f t="shared" ref="Q5:Q18" si="2">IF(L5&gt;100000,1,"")</f>
        <v/>
      </c>
      <c r="R5" s="48"/>
      <c r="S5" s="48"/>
      <c r="T5" s="15" t="s">
        <v>119</v>
      </c>
      <c r="U5" s="50" t="s">
        <v>121</v>
      </c>
      <c r="V5" s="51" t="s">
        <v>126</v>
      </c>
      <c r="W5" s="49" t="s">
        <v>47</v>
      </c>
      <c r="Y5" s="56">
        <f>F5*'Community Information &amp; Summary'!$C$14+G5*'Community Information &amp; Summary'!$C$15+'Community Information &amp; Summary'!$C$16*'Grant Table'!H5+'Grant Table'!I5*'Community Information &amp; Summary'!$C$17+'Community Information &amp; Summary'!$C$18*'Grant Table'!J5+K5*'Community Information &amp; Summary'!$C$19</f>
        <v>1332.9216000000001</v>
      </c>
      <c r="Z5" s="46">
        <f>F5*'DOER Reference Data'!$B$11+'DOER Reference Data'!$B$12*'Grant Table'!G5+'Grant Table'!H5*'DOER Reference Data'!$B$13+'DOER Reference Data'!$B$14*'Grant Table'!I5+J5*'DOER Reference Data'!$B$15+'DOER Reference Data'!$B$16*'Grant Table'!K5</f>
        <v>34.503966440000006</v>
      </c>
      <c r="AA5" s="46">
        <f t="shared" ref="AA5:AA18" si="3">IFERROR(M5/Z5,0)</f>
        <v>346.77636325686149</v>
      </c>
      <c r="AB5" s="47">
        <f t="shared" si="0"/>
        <v>8.976641987045598</v>
      </c>
      <c r="AC5" s="47">
        <f>F5*'DOER Reference Data'!$B$2+'DOER Reference Data'!$B$3*'Grant Table'!G5+'Grant Table'!H5*'DOER Reference Data'!$B$4+'DOER Reference Data'!$B$5*'Grant Table'!I5+'Grant Table'!J5*'DOER Reference Data'!$B$6+'DOER Reference Data'!$B$7*'Grant Table'!K5</f>
        <v>2.4222477649999998</v>
      </c>
      <c r="AD5" s="47">
        <f t="shared" ref="AD5:AD18" si="4">IFERROR(M5/AC5,0)</f>
        <v>4939.6928641608229</v>
      </c>
    </row>
    <row r="6" spans="2:30" ht="18" customHeight="1" x14ac:dyDescent="0.3">
      <c r="B6" s="39" t="s">
        <v>110</v>
      </c>
      <c r="C6" s="10" t="s">
        <v>18</v>
      </c>
      <c r="D6" s="10" t="s">
        <v>101</v>
      </c>
      <c r="E6" s="41">
        <v>45100</v>
      </c>
      <c r="F6" s="11"/>
      <c r="G6" s="12"/>
      <c r="H6" s="12">
        <v>252.05</v>
      </c>
      <c r="I6" s="12"/>
      <c r="J6" s="12"/>
      <c r="K6" s="13"/>
      <c r="L6" s="15">
        <v>10849.24</v>
      </c>
      <c r="M6" s="64">
        <f t="shared" si="1"/>
        <v>10843.1325</v>
      </c>
      <c r="N6" s="15">
        <v>6.1074999999999999</v>
      </c>
      <c r="O6" s="15">
        <v>0</v>
      </c>
      <c r="P6" s="15"/>
      <c r="Q6" s="76" t="str">
        <f t="shared" si="2"/>
        <v/>
      </c>
      <c r="R6" s="48"/>
      <c r="S6" s="48"/>
      <c r="T6" s="15" t="s">
        <v>119</v>
      </c>
      <c r="U6" s="50" t="s">
        <v>122</v>
      </c>
      <c r="V6" s="51" t="s">
        <v>127</v>
      </c>
      <c r="W6" s="49" t="s">
        <v>47</v>
      </c>
      <c r="Y6" s="56">
        <f>F6*'Community Information &amp; Summary'!$C$14+G6*'Community Information &amp; Summary'!$C$15+'Community Information &amp; Summary'!$C$16*'Grant Table'!H6+'Grant Table'!I6*'Community Information &amp; Summary'!$C$17+'Community Information &amp; Summary'!$C$18*'Grant Table'!J6+K6*'Community Information &amp; Summary'!$C$19</f>
        <v>819.16250000000002</v>
      </c>
      <c r="Z6" s="46">
        <f>F6*'DOER Reference Data'!$B$11+'DOER Reference Data'!$B$12*'Grant Table'!G6+'Grant Table'!H6*'DOER Reference Data'!$B$13+'DOER Reference Data'!$B$14*'Grant Table'!I6+J6*'DOER Reference Data'!$B$15+'DOER Reference Data'!$B$16*'Grant Table'!K6</f>
        <v>35.034950000000002</v>
      </c>
      <c r="AA6" s="46">
        <f t="shared" si="3"/>
        <v>309.49473311650223</v>
      </c>
      <c r="AB6" s="47">
        <f t="shared" si="0"/>
        <v>13.236851662521172</v>
      </c>
      <c r="AC6" s="47">
        <f>F6*'DOER Reference Data'!$B$2+'DOER Reference Data'!$B$3*'Grant Table'!G6+'Grant Table'!H6*'DOER Reference Data'!$B$4+'DOER Reference Data'!$B$5*'Grant Table'!I6+'Grant Table'!J6*'DOER Reference Data'!$B$6+'DOER Reference Data'!$B$7*'Grant Table'!K6</f>
        <v>2.8204395</v>
      </c>
      <c r="AD6" s="47">
        <f t="shared" si="4"/>
        <v>3844.4832799994469</v>
      </c>
    </row>
    <row r="7" spans="2:30" ht="18" customHeight="1" x14ac:dyDescent="0.3">
      <c r="B7" s="39" t="s">
        <v>111</v>
      </c>
      <c r="C7" s="10" t="s">
        <v>18</v>
      </c>
      <c r="D7" s="10" t="s">
        <v>101</v>
      </c>
      <c r="E7" s="41">
        <v>45101</v>
      </c>
      <c r="F7" s="11">
        <v>24.43</v>
      </c>
      <c r="G7" s="12"/>
      <c r="H7" s="12">
        <v>35.29</v>
      </c>
      <c r="I7" s="12"/>
      <c r="J7" s="12"/>
      <c r="K7" s="13"/>
      <c r="L7" s="15">
        <v>1519.01</v>
      </c>
      <c r="M7" s="64">
        <f>L7-N7-O7-P7</f>
        <v>1451.5250000000001</v>
      </c>
      <c r="N7" s="15">
        <v>67.484999999999999</v>
      </c>
      <c r="O7" s="15">
        <v>0</v>
      </c>
      <c r="P7" s="15"/>
      <c r="Q7" s="76" t="str">
        <f t="shared" si="2"/>
        <v/>
      </c>
      <c r="R7" s="48"/>
      <c r="S7" s="48"/>
      <c r="T7" s="15" t="s">
        <v>119</v>
      </c>
      <c r="U7" s="50" t="s">
        <v>123</v>
      </c>
      <c r="V7" s="51" t="s">
        <v>128</v>
      </c>
      <c r="W7" s="49" t="s">
        <v>47</v>
      </c>
      <c r="Y7" s="56">
        <f>F7*'Community Information &amp; Summary'!$C$14+G7*'Community Information &amp; Summary'!$C$15+'Community Information &amp; Summary'!$C$16*'Grant Table'!H7+'Grant Table'!I7*'Community Information &amp; Summary'!$C$17+'Community Information &amp; Summary'!$C$18*'Grant Table'!J7+K7*'Community Information &amp; Summary'!$C$19</f>
        <v>119.0899</v>
      </c>
      <c r="Z7" s="46">
        <f>F7*'DOER Reference Data'!$B$11+'DOER Reference Data'!$B$12*'Grant Table'!G7+'Grant Table'!H7*'DOER Reference Data'!$B$13+'DOER Reference Data'!$B$14*'Grant Table'!I7+J7*'DOER Reference Data'!$B$15+'DOER Reference Data'!$B$16*'Grant Table'!K7</f>
        <v>4.98866516</v>
      </c>
      <c r="AA7" s="46">
        <f t="shared" si="3"/>
        <v>290.96460745423133</v>
      </c>
      <c r="AB7" s="47">
        <f>IFERROR(M7/Y7,0)</f>
        <v>12.188481139038659</v>
      </c>
      <c r="AC7" s="47">
        <f>F7*'DOER Reference Data'!$B$2+'DOER Reference Data'!$B$3*'Grant Table'!G7+'Grant Table'!H7*'DOER Reference Data'!$B$4+'DOER Reference Data'!$B$5*'Grant Table'!I7+'Grant Table'!J7*'DOER Reference Data'!$B$6+'DOER Reference Data'!$B$7*'Grant Table'!K7</f>
        <v>0.40367768500000001</v>
      </c>
      <c r="AD7" s="47">
        <f t="shared" si="4"/>
        <v>3595.7523884432703</v>
      </c>
    </row>
    <row r="8" spans="2:30" ht="18" customHeight="1" x14ac:dyDescent="0.3">
      <c r="B8" s="39" t="s">
        <v>112</v>
      </c>
      <c r="C8" s="10" t="s">
        <v>18</v>
      </c>
      <c r="D8" s="10" t="s">
        <v>101</v>
      </c>
      <c r="E8" s="41">
        <v>45102</v>
      </c>
      <c r="F8" s="11">
        <v>269.94</v>
      </c>
      <c r="G8" s="12"/>
      <c r="H8" s="12">
        <v>249.35</v>
      </c>
      <c r="I8" s="12"/>
      <c r="J8" s="12"/>
      <c r="K8" s="13">
        <v>56.22</v>
      </c>
      <c r="L8" s="15">
        <v>13553.83</v>
      </c>
      <c r="M8" s="64">
        <f t="shared" si="1"/>
        <v>7567.58</v>
      </c>
      <c r="N8" s="15">
        <v>5986.25</v>
      </c>
      <c r="O8" s="15">
        <v>0</v>
      </c>
      <c r="P8" s="15"/>
      <c r="Q8" s="76" t="str">
        <f t="shared" si="2"/>
        <v/>
      </c>
      <c r="R8" s="15"/>
      <c r="S8" s="15"/>
      <c r="T8" s="15" t="s">
        <v>119</v>
      </c>
      <c r="U8" s="48" t="s">
        <v>124</v>
      </c>
      <c r="V8" s="15" t="s">
        <v>129</v>
      </c>
      <c r="W8" s="16" t="s">
        <v>47</v>
      </c>
      <c r="Y8" s="56">
        <f>F8*'Community Information &amp; Summary'!$C$14+G8*'Community Information &amp; Summary'!$C$15+'Community Information &amp; Summary'!$C$16*'Grant Table'!H8+'Grant Table'!I8*'Community Information &amp; Summary'!$C$17+'Community Information &amp; Summary'!$C$18*'Grant Table'!J8+K8*'Community Information &amp; Summary'!$C$19</f>
        <v>1055.7466999999999</v>
      </c>
      <c r="Z8" s="46">
        <f>F8*'DOER Reference Data'!$B$11+'DOER Reference Data'!$B$12*'Grant Table'!G8+'Grant Table'!H8*'DOER Reference Data'!$B$13+'DOER Reference Data'!$B$14*'Grant Table'!I8+J8*'DOER Reference Data'!$B$15+'DOER Reference Data'!$B$16*'Grant Table'!K8</f>
        <v>40.696705279999996</v>
      </c>
      <c r="AA8" s="46">
        <f t="shared" si="3"/>
        <v>185.95067949441633</v>
      </c>
      <c r="AB8" s="47">
        <f t="shared" si="0"/>
        <v>7.1679883062859684</v>
      </c>
      <c r="AC8" s="47">
        <f>F8*'DOER Reference Data'!$B$2+'DOER Reference Data'!$B$3*'Grant Table'!G8+'Grant Table'!H8*'DOER Reference Data'!$B$4+'DOER Reference Data'!$B$5*'Grant Table'!I8+'Grant Table'!J8*'DOER Reference Data'!$B$6+'DOER Reference Data'!$B$7*'Grant Table'!K8</f>
        <v>3.2442669299999998</v>
      </c>
      <c r="AD8" s="47">
        <f t="shared" si="4"/>
        <v>2332.600912095726</v>
      </c>
    </row>
    <row r="9" spans="2:30" ht="18" customHeight="1" x14ac:dyDescent="0.3">
      <c r="B9" s="39" t="s">
        <v>108</v>
      </c>
      <c r="C9" s="10" t="s">
        <v>18</v>
      </c>
      <c r="D9" s="10" t="s">
        <v>113</v>
      </c>
      <c r="E9" s="41">
        <v>45103</v>
      </c>
      <c r="F9" s="11">
        <v>31662</v>
      </c>
      <c r="G9" s="12"/>
      <c r="H9" s="12"/>
      <c r="I9" s="12"/>
      <c r="J9" s="12"/>
      <c r="K9" s="13"/>
      <c r="L9" s="82">
        <v>116960</v>
      </c>
      <c r="M9" s="64">
        <f t="shared" si="1"/>
        <v>99248</v>
      </c>
      <c r="N9" s="83">
        <v>17712</v>
      </c>
      <c r="O9" s="15">
        <v>0</v>
      </c>
      <c r="P9" s="15"/>
      <c r="Q9" s="76">
        <f t="shared" si="2"/>
        <v>1</v>
      </c>
      <c r="R9" s="15"/>
      <c r="S9" s="15"/>
      <c r="T9" s="15" t="s">
        <v>130</v>
      </c>
      <c r="U9" s="50" t="s">
        <v>131</v>
      </c>
      <c r="V9" s="20" t="s">
        <v>132</v>
      </c>
      <c r="W9" s="18" t="s">
        <v>47</v>
      </c>
      <c r="Y9" s="56">
        <f>F9*'Community Information &amp; Summary'!$C$14+G9*'Community Information &amp; Summary'!$C$15+'Community Information &amp; Summary'!$C$16*'Grant Table'!H9+'Grant Table'!I9*'Community Information &amp; Summary'!$C$17+'Community Information &amp; Summary'!$C$18*'Grant Table'!J9+K9*'Community Information &amp; Summary'!$C$19</f>
        <v>5699.16</v>
      </c>
      <c r="Z9" s="46">
        <f>F9*'DOER Reference Data'!$B$11+'DOER Reference Data'!$B$12*'Grant Table'!G9+'Grant Table'!H9*'DOER Reference Data'!$B$13+'DOER Reference Data'!$B$14*'Grant Table'!I9+J9*'DOER Reference Data'!$B$15+'DOER Reference Data'!$B$16*'Grant Table'!K9</f>
        <v>108.030744</v>
      </c>
      <c r="AA9" s="46">
        <f t="shared" si="3"/>
        <v>918.70143928657944</v>
      </c>
      <c r="AB9" s="47">
        <f t="shared" si="0"/>
        <v>17.414496171365606</v>
      </c>
      <c r="AC9" s="47">
        <f>F9*'DOER Reference Data'!$B$2+'DOER Reference Data'!$B$3*'Grant Table'!G9+'Grant Table'!H9*'DOER Reference Data'!$B$4+'DOER Reference Data'!$B$5*'Grant Table'!I9+'Grant Table'!J9*'DOER Reference Data'!$B$6+'DOER Reference Data'!$B$7*'Grant Table'!K9</f>
        <v>11.382489</v>
      </c>
      <c r="AD9" s="47">
        <f t="shared" si="4"/>
        <v>8719.3583055516247</v>
      </c>
    </row>
    <row r="10" spans="2:30" x14ac:dyDescent="0.3">
      <c r="B10" s="39"/>
      <c r="C10" s="10"/>
      <c r="D10" s="10"/>
      <c r="E10" s="41"/>
      <c r="F10" s="11"/>
      <c r="G10" s="12"/>
      <c r="H10" s="12"/>
      <c r="I10" s="12"/>
      <c r="J10" s="12"/>
      <c r="K10" s="13"/>
      <c r="L10" s="15"/>
      <c r="M10" s="64">
        <f t="shared" ref="M10:M18" si="5">L10-N10-O10-P10</f>
        <v>0</v>
      </c>
      <c r="N10" s="15"/>
      <c r="O10" s="15"/>
      <c r="P10" s="15"/>
      <c r="Q10" s="76" t="str">
        <f t="shared" si="2"/>
        <v/>
      </c>
      <c r="R10" s="15"/>
      <c r="S10" s="15"/>
      <c r="T10" s="15"/>
      <c r="U10" s="19"/>
      <c r="V10" s="17"/>
      <c r="W10" s="18"/>
      <c r="Y10" s="56">
        <f>F10*'Community Information &amp; Summary'!$C$14+G10*'Community Information &amp; Summary'!$C$15+'Community Information &amp; Summary'!$C$16*'Grant Table'!H10+'Grant Table'!I10*'Community Information &amp; Summary'!$C$17+'Community Information &amp; Summary'!$C$18*'Grant Table'!J10+K10*'Community Information &amp; Summary'!$C$19</f>
        <v>0</v>
      </c>
      <c r="Z10" s="46">
        <f>F10*'DOER Reference Data'!$B$11+'DOER Reference Data'!$B$12*'Grant Table'!G10+'Grant Table'!H10*'DOER Reference Data'!$B$13+'DOER Reference Data'!$B$14*'Grant Table'!I10+J10*'DOER Reference Data'!$B$15+'DOER Reference Data'!$B$16*'Grant Table'!K10</f>
        <v>0</v>
      </c>
      <c r="AA10" s="46">
        <f t="shared" si="3"/>
        <v>0</v>
      </c>
      <c r="AB10" s="47">
        <f t="shared" si="0"/>
        <v>0</v>
      </c>
      <c r="AC10" s="47">
        <f>F10*'DOER Reference Data'!$B$2+'DOER Reference Data'!$B$3*'Grant Table'!G10+'Grant Table'!H10*'DOER Reference Data'!$B$4+'DOER Reference Data'!$B$5*'Grant Table'!I10+'Grant Table'!J10*'DOER Reference Data'!$B$6+'DOER Reference Data'!$B$7*'Grant Table'!K10</f>
        <v>0</v>
      </c>
      <c r="AD10" s="47">
        <f t="shared" si="4"/>
        <v>0</v>
      </c>
    </row>
    <row r="11" spans="2:30" x14ac:dyDescent="0.3">
      <c r="B11" s="39"/>
      <c r="C11" s="10"/>
      <c r="D11" s="10"/>
      <c r="E11" s="41"/>
      <c r="F11" s="11"/>
      <c r="G11" s="12"/>
      <c r="H11" s="12"/>
      <c r="I11" s="12"/>
      <c r="J11" s="12"/>
      <c r="K11" s="13"/>
      <c r="L11" s="15"/>
      <c r="M11" s="64">
        <f t="shared" si="5"/>
        <v>0</v>
      </c>
      <c r="N11" s="15"/>
      <c r="O11" s="15"/>
      <c r="P11" s="15"/>
      <c r="Q11" s="76" t="str">
        <f t="shared" si="2"/>
        <v/>
      </c>
      <c r="R11" s="15"/>
      <c r="S11" s="15"/>
      <c r="T11" s="15"/>
      <c r="U11" s="19"/>
      <c r="V11" s="17"/>
      <c r="W11" s="18"/>
      <c r="Y11" s="56">
        <f>F11*'Community Information &amp; Summary'!$C$14+G11*'Community Information &amp; Summary'!$C$15+'Community Information &amp; Summary'!$C$16*'Grant Table'!H11+'Grant Table'!I11*'Community Information &amp; Summary'!$C$17+'Community Information &amp; Summary'!$C$18*'Grant Table'!J11+K11*'Community Information &amp; Summary'!$C$19</f>
        <v>0</v>
      </c>
      <c r="Z11" s="46">
        <f>F11*'DOER Reference Data'!$B$11+'DOER Reference Data'!$B$12*'Grant Table'!G11+'Grant Table'!H11*'DOER Reference Data'!$B$13+'DOER Reference Data'!$B$14*'Grant Table'!I11+J11*'DOER Reference Data'!$B$15+'DOER Reference Data'!$B$16*'Grant Table'!K11</f>
        <v>0</v>
      </c>
      <c r="AA11" s="46">
        <f t="shared" si="3"/>
        <v>0</v>
      </c>
      <c r="AB11" s="47">
        <f t="shared" si="0"/>
        <v>0</v>
      </c>
      <c r="AC11" s="47">
        <f>F11*'DOER Reference Data'!$B$2+'DOER Reference Data'!$B$3*'Grant Table'!G11+'Grant Table'!H11*'DOER Reference Data'!$B$4+'DOER Reference Data'!$B$5*'Grant Table'!I11+'Grant Table'!J11*'DOER Reference Data'!$B$6+'DOER Reference Data'!$B$7*'Grant Table'!K11</f>
        <v>0</v>
      </c>
      <c r="AD11" s="47">
        <f t="shared" si="4"/>
        <v>0</v>
      </c>
    </row>
    <row r="12" spans="2:30" x14ac:dyDescent="0.3">
      <c r="B12" s="39"/>
      <c r="C12" s="10"/>
      <c r="D12" s="10"/>
      <c r="E12" s="41"/>
      <c r="F12" s="11"/>
      <c r="G12" s="12"/>
      <c r="H12" s="12"/>
      <c r="I12" s="12"/>
      <c r="J12" s="12"/>
      <c r="K12" s="13"/>
      <c r="L12" s="15"/>
      <c r="M12" s="64">
        <f t="shared" si="5"/>
        <v>0</v>
      </c>
      <c r="N12" s="15"/>
      <c r="O12" s="15"/>
      <c r="P12" s="15"/>
      <c r="Q12" s="76" t="str">
        <f t="shared" si="2"/>
        <v/>
      </c>
      <c r="R12" s="15"/>
      <c r="S12" s="15"/>
      <c r="T12" s="15"/>
      <c r="U12" s="19"/>
      <c r="V12" s="17"/>
      <c r="W12" s="18"/>
      <c r="Y12" s="56">
        <f>F12*'Community Information &amp; Summary'!$C$14+G12*'Community Information &amp; Summary'!$C$15+'Community Information &amp; Summary'!$C$16*'Grant Table'!H12+'Grant Table'!I12*'Community Information &amp; Summary'!$C$17+'Community Information &amp; Summary'!$C$18*'Grant Table'!J12+K12*'Community Information &amp; Summary'!$C$19</f>
        <v>0</v>
      </c>
      <c r="Z12" s="46">
        <f>F12*'DOER Reference Data'!$B$11+'DOER Reference Data'!$B$12*'Grant Table'!G12+'Grant Table'!H12*'DOER Reference Data'!$B$13+'DOER Reference Data'!$B$14*'Grant Table'!I12+J12*'DOER Reference Data'!$B$15+'DOER Reference Data'!$B$16*'Grant Table'!K12</f>
        <v>0</v>
      </c>
      <c r="AA12" s="46">
        <f t="shared" si="3"/>
        <v>0</v>
      </c>
      <c r="AB12" s="47">
        <f t="shared" si="0"/>
        <v>0</v>
      </c>
      <c r="AC12" s="47">
        <f>F12*'DOER Reference Data'!$B$2+'DOER Reference Data'!$B$3*'Grant Table'!G12+'Grant Table'!H12*'DOER Reference Data'!$B$4+'DOER Reference Data'!$B$5*'Grant Table'!I12+'Grant Table'!J12*'DOER Reference Data'!$B$6+'DOER Reference Data'!$B$7*'Grant Table'!K12</f>
        <v>0</v>
      </c>
      <c r="AD12" s="47">
        <f t="shared" si="4"/>
        <v>0</v>
      </c>
    </row>
    <row r="13" spans="2:30" x14ac:dyDescent="0.3">
      <c r="B13" s="39"/>
      <c r="C13" s="10"/>
      <c r="D13" s="10"/>
      <c r="E13" s="41"/>
      <c r="F13" s="11"/>
      <c r="G13" s="12"/>
      <c r="H13" s="12"/>
      <c r="I13" s="12"/>
      <c r="J13" s="12"/>
      <c r="K13" s="13"/>
      <c r="L13" s="15"/>
      <c r="M13" s="64">
        <f t="shared" si="5"/>
        <v>0</v>
      </c>
      <c r="N13" s="15"/>
      <c r="O13" s="15"/>
      <c r="P13" s="15"/>
      <c r="Q13" s="76" t="str">
        <f t="shared" si="2"/>
        <v/>
      </c>
      <c r="R13" s="15"/>
      <c r="S13" s="15"/>
      <c r="T13" s="15"/>
      <c r="U13" s="19"/>
      <c r="V13" s="17"/>
      <c r="W13" s="18"/>
      <c r="Y13" s="56">
        <f>F13*'Community Information &amp; Summary'!$C$14+G13*'Community Information &amp; Summary'!$C$15+'Community Information &amp; Summary'!$C$16*'Grant Table'!H13+'Grant Table'!I13*'Community Information &amp; Summary'!$C$17+'Community Information &amp; Summary'!$C$18*'Grant Table'!J13+K13*'Community Information &amp; Summary'!$C$19</f>
        <v>0</v>
      </c>
      <c r="Z13" s="46">
        <f>F13*'DOER Reference Data'!$B$11+'DOER Reference Data'!$B$12*'Grant Table'!G13+'Grant Table'!H13*'DOER Reference Data'!$B$13+'DOER Reference Data'!$B$14*'Grant Table'!I13+J13*'DOER Reference Data'!$B$15+'DOER Reference Data'!$B$16*'Grant Table'!K13</f>
        <v>0</v>
      </c>
      <c r="AA13" s="46">
        <f t="shared" si="3"/>
        <v>0</v>
      </c>
      <c r="AB13" s="47">
        <f t="shared" si="0"/>
        <v>0</v>
      </c>
      <c r="AC13" s="47">
        <f>F13*'DOER Reference Data'!$B$2+'DOER Reference Data'!$B$3*'Grant Table'!G13+'Grant Table'!H13*'DOER Reference Data'!$B$4+'DOER Reference Data'!$B$5*'Grant Table'!I13+'Grant Table'!J13*'DOER Reference Data'!$B$6+'DOER Reference Data'!$B$7*'Grant Table'!K13</f>
        <v>0</v>
      </c>
      <c r="AD13" s="47">
        <f t="shared" si="4"/>
        <v>0</v>
      </c>
    </row>
    <row r="14" spans="2:30" x14ac:dyDescent="0.3">
      <c r="B14" s="39"/>
      <c r="C14" s="10"/>
      <c r="D14" s="10"/>
      <c r="E14" s="41"/>
      <c r="F14" s="11"/>
      <c r="G14" s="12"/>
      <c r="H14" s="12"/>
      <c r="I14" s="12"/>
      <c r="J14" s="12"/>
      <c r="K14" s="13"/>
      <c r="L14" s="15"/>
      <c r="M14" s="64">
        <f t="shared" si="5"/>
        <v>0</v>
      </c>
      <c r="N14" s="15"/>
      <c r="O14" s="15"/>
      <c r="P14" s="15"/>
      <c r="Q14" s="76" t="str">
        <f t="shared" si="2"/>
        <v/>
      </c>
      <c r="R14" s="15"/>
      <c r="S14" s="15"/>
      <c r="T14" s="15"/>
      <c r="U14" s="19"/>
      <c r="V14" s="17"/>
      <c r="W14" s="18"/>
      <c r="Y14" s="56">
        <f>F14*'Community Information &amp; Summary'!$C$14+G14*'Community Information &amp; Summary'!$C$15+'Community Information &amp; Summary'!$C$16*'Grant Table'!H14+'Grant Table'!I14*'Community Information &amp; Summary'!$C$17+'Community Information &amp; Summary'!$C$18*'Grant Table'!J14+K14*'Community Information &amp; Summary'!$C$19</f>
        <v>0</v>
      </c>
      <c r="Z14" s="46">
        <f>F14*'DOER Reference Data'!$B$11+'DOER Reference Data'!$B$12*'Grant Table'!G14+'Grant Table'!H14*'DOER Reference Data'!$B$13+'DOER Reference Data'!$B$14*'Grant Table'!I14+J14*'DOER Reference Data'!$B$15+'DOER Reference Data'!$B$16*'Grant Table'!K14</f>
        <v>0</v>
      </c>
      <c r="AA14" s="46">
        <f t="shared" si="3"/>
        <v>0</v>
      </c>
      <c r="AB14" s="47">
        <f t="shared" si="0"/>
        <v>0</v>
      </c>
      <c r="AC14" s="47">
        <f>F14*'DOER Reference Data'!$B$2+'DOER Reference Data'!$B$3*'Grant Table'!G14+'Grant Table'!H14*'DOER Reference Data'!$B$4+'DOER Reference Data'!$B$5*'Grant Table'!I14+'Grant Table'!J14*'DOER Reference Data'!$B$6+'DOER Reference Data'!$B$7*'Grant Table'!K14</f>
        <v>0</v>
      </c>
      <c r="AD14" s="47">
        <f t="shared" si="4"/>
        <v>0</v>
      </c>
    </row>
    <row r="15" spans="2:30" x14ac:dyDescent="0.3">
      <c r="B15" s="39"/>
      <c r="C15" s="10"/>
      <c r="D15" s="10"/>
      <c r="E15" s="41"/>
      <c r="F15" s="11"/>
      <c r="G15" s="12"/>
      <c r="H15" s="12"/>
      <c r="I15" s="12"/>
      <c r="J15" s="12"/>
      <c r="K15" s="13"/>
      <c r="L15" s="15"/>
      <c r="M15" s="64">
        <f t="shared" si="5"/>
        <v>0</v>
      </c>
      <c r="N15" s="15"/>
      <c r="O15" s="15"/>
      <c r="P15" s="15"/>
      <c r="Q15" s="76" t="str">
        <f t="shared" si="2"/>
        <v/>
      </c>
      <c r="R15" s="15"/>
      <c r="S15" s="15"/>
      <c r="T15" s="15"/>
      <c r="U15" s="19"/>
      <c r="V15" s="17"/>
      <c r="W15" s="18"/>
      <c r="Y15" s="56">
        <f>F15*'Community Information &amp; Summary'!$C$14+G15*'Community Information &amp; Summary'!$C$15+'Community Information &amp; Summary'!$C$16*'Grant Table'!H15+'Grant Table'!I15*'Community Information &amp; Summary'!$C$17+'Community Information &amp; Summary'!$C$18*'Grant Table'!J15+K15*'Community Information &amp; Summary'!$C$19</f>
        <v>0</v>
      </c>
      <c r="Z15" s="46">
        <f>F15*'DOER Reference Data'!$B$11+'DOER Reference Data'!$B$12*'Grant Table'!G15+'Grant Table'!H15*'DOER Reference Data'!$B$13+'DOER Reference Data'!$B$14*'Grant Table'!I15+J15*'DOER Reference Data'!$B$15+'DOER Reference Data'!$B$16*'Grant Table'!K15</f>
        <v>0</v>
      </c>
      <c r="AA15" s="46">
        <f t="shared" si="3"/>
        <v>0</v>
      </c>
      <c r="AB15" s="47">
        <f t="shared" ref="AB15:AB18" si="6">IFERROR(M15/Y15,0)</f>
        <v>0</v>
      </c>
      <c r="AC15" s="47">
        <f>F15*'DOER Reference Data'!$B$2+'DOER Reference Data'!$B$3*'Grant Table'!G15+'Grant Table'!H15*'DOER Reference Data'!$B$4+'DOER Reference Data'!$B$5*'Grant Table'!I15+'Grant Table'!J15*'DOER Reference Data'!$B$6+'DOER Reference Data'!$B$7*'Grant Table'!K15</f>
        <v>0</v>
      </c>
      <c r="AD15" s="47">
        <f t="shared" si="4"/>
        <v>0</v>
      </c>
    </row>
    <row r="16" spans="2:30" x14ac:dyDescent="0.3">
      <c r="B16" s="39"/>
      <c r="C16" s="10"/>
      <c r="D16" s="10"/>
      <c r="E16" s="41"/>
      <c r="F16" s="11"/>
      <c r="G16" s="12"/>
      <c r="H16" s="12"/>
      <c r="I16" s="12"/>
      <c r="J16" s="12"/>
      <c r="K16" s="13"/>
      <c r="L16" s="15"/>
      <c r="M16" s="64">
        <f t="shared" si="5"/>
        <v>0</v>
      </c>
      <c r="N16" s="15"/>
      <c r="O16" s="15"/>
      <c r="P16" s="15"/>
      <c r="Q16" s="76" t="str">
        <f t="shared" si="2"/>
        <v/>
      </c>
      <c r="R16" s="15"/>
      <c r="S16" s="15"/>
      <c r="T16" s="15"/>
      <c r="U16" s="19"/>
      <c r="V16" s="17"/>
      <c r="W16" s="18"/>
      <c r="Y16" s="56">
        <f>F16*'Community Information &amp; Summary'!$C$14+G16*'Community Information &amp; Summary'!$C$15+'Community Information &amp; Summary'!$C$16*'Grant Table'!H16+'Grant Table'!I16*'Community Information &amp; Summary'!$C$17+'Community Information &amp; Summary'!$C$18*'Grant Table'!J16+K16*'Community Information &amp; Summary'!$C$19</f>
        <v>0</v>
      </c>
      <c r="Z16" s="46">
        <f>F16*'DOER Reference Data'!$B$11+'DOER Reference Data'!$B$12*'Grant Table'!G16+'Grant Table'!H16*'DOER Reference Data'!$B$13+'DOER Reference Data'!$B$14*'Grant Table'!I16+J16*'DOER Reference Data'!$B$15+'DOER Reference Data'!$B$16*'Grant Table'!K16</f>
        <v>0</v>
      </c>
      <c r="AA16" s="46">
        <f t="shared" si="3"/>
        <v>0</v>
      </c>
      <c r="AB16" s="47">
        <f t="shared" si="6"/>
        <v>0</v>
      </c>
      <c r="AC16" s="47">
        <f>F16*'DOER Reference Data'!$B$2+'DOER Reference Data'!$B$3*'Grant Table'!G16+'Grant Table'!H16*'DOER Reference Data'!$B$4+'DOER Reference Data'!$B$5*'Grant Table'!I16+'Grant Table'!J16*'DOER Reference Data'!$B$6+'DOER Reference Data'!$B$7*'Grant Table'!K16</f>
        <v>0</v>
      </c>
      <c r="AD16" s="47">
        <f t="shared" si="4"/>
        <v>0</v>
      </c>
    </row>
    <row r="17" spans="2:30" x14ac:dyDescent="0.3">
      <c r="B17" s="39"/>
      <c r="C17" s="10"/>
      <c r="D17" s="10"/>
      <c r="E17" s="41"/>
      <c r="F17" s="11"/>
      <c r="G17" s="12"/>
      <c r="H17" s="12"/>
      <c r="I17" s="12"/>
      <c r="J17" s="12"/>
      <c r="K17" s="13"/>
      <c r="L17" s="15"/>
      <c r="M17" s="64">
        <f t="shared" si="5"/>
        <v>0</v>
      </c>
      <c r="N17" s="15"/>
      <c r="O17" s="15"/>
      <c r="P17" s="15"/>
      <c r="Q17" s="76" t="str">
        <f t="shared" si="2"/>
        <v/>
      </c>
      <c r="R17" s="15"/>
      <c r="S17" s="15"/>
      <c r="T17" s="15"/>
      <c r="U17" s="19"/>
      <c r="V17" s="17"/>
      <c r="W17" s="18"/>
      <c r="Y17" s="56">
        <f>F17*'Community Information &amp; Summary'!$C$14+G17*'Community Information &amp; Summary'!$C$15+'Community Information &amp; Summary'!$C$16*'Grant Table'!H17+'Grant Table'!I17*'Community Information &amp; Summary'!$C$17+'Community Information &amp; Summary'!$C$18*'Grant Table'!J17+K17*'Community Information &amp; Summary'!$C$19</f>
        <v>0</v>
      </c>
      <c r="Z17" s="46">
        <f>F17*'DOER Reference Data'!$B$11+'DOER Reference Data'!$B$12*'Grant Table'!G17+'Grant Table'!H17*'DOER Reference Data'!$B$13+'DOER Reference Data'!$B$14*'Grant Table'!I17+J17*'DOER Reference Data'!$B$15+'DOER Reference Data'!$B$16*'Grant Table'!K17</f>
        <v>0</v>
      </c>
      <c r="AA17" s="46">
        <f t="shared" si="3"/>
        <v>0</v>
      </c>
      <c r="AB17" s="47">
        <f t="shared" si="6"/>
        <v>0</v>
      </c>
      <c r="AC17" s="47">
        <f>F17*'DOER Reference Data'!$B$2+'DOER Reference Data'!$B$3*'Grant Table'!G17+'Grant Table'!H17*'DOER Reference Data'!$B$4+'DOER Reference Data'!$B$5*'Grant Table'!I17+'Grant Table'!J17*'DOER Reference Data'!$B$6+'DOER Reference Data'!$B$7*'Grant Table'!K17</f>
        <v>0</v>
      </c>
      <c r="AD17" s="47">
        <f t="shared" si="4"/>
        <v>0</v>
      </c>
    </row>
    <row r="18" spans="2:30" x14ac:dyDescent="0.3">
      <c r="B18" s="40"/>
      <c r="C18" s="10"/>
      <c r="D18" s="20"/>
      <c r="E18" s="41"/>
      <c r="F18" s="11"/>
      <c r="G18" s="12"/>
      <c r="H18" s="12"/>
      <c r="I18" s="12"/>
      <c r="J18" s="12"/>
      <c r="K18" s="13"/>
      <c r="L18" s="15"/>
      <c r="M18" s="64">
        <f t="shared" si="5"/>
        <v>0</v>
      </c>
      <c r="N18" s="21"/>
      <c r="O18" s="21"/>
      <c r="P18" s="21"/>
      <c r="Q18" s="76" t="str">
        <f t="shared" si="2"/>
        <v/>
      </c>
      <c r="R18" s="21"/>
      <c r="S18" s="21"/>
      <c r="T18" s="21"/>
      <c r="U18" s="12"/>
      <c r="W18" s="18"/>
      <c r="Y18" s="56">
        <f>F18*'Community Information &amp; Summary'!$C$14+G18*'Community Information &amp; Summary'!$C$15+'Community Information &amp; Summary'!$C$16*'Grant Table'!H18+'Grant Table'!I18*'Community Information &amp; Summary'!$C$17+'Community Information &amp; Summary'!$C$18*'Grant Table'!J18+K18*'Community Information &amp; Summary'!$C$19</f>
        <v>0</v>
      </c>
      <c r="Z18" s="46">
        <f>F18*'DOER Reference Data'!$B$11+'DOER Reference Data'!$B$12*'Grant Table'!G18+'Grant Table'!H18*'DOER Reference Data'!$B$13+'DOER Reference Data'!$B$14*'Grant Table'!I18+J18*'DOER Reference Data'!$B$15+'DOER Reference Data'!$B$16*'Grant Table'!K18</f>
        <v>0</v>
      </c>
      <c r="AA18" s="46">
        <f t="shared" si="3"/>
        <v>0</v>
      </c>
      <c r="AB18" s="47">
        <f t="shared" si="6"/>
        <v>0</v>
      </c>
      <c r="AC18" s="47">
        <f>F18*'DOER Reference Data'!$B$2+'DOER Reference Data'!$B$3*'Grant Table'!G18+'Grant Table'!H18*'DOER Reference Data'!$B$4+'DOER Reference Data'!$B$5*'Grant Table'!I18+'Grant Table'!J18*'DOER Reference Data'!$B$6+'DOER Reference Data'!$B$7*'Grant Table'!K18</f>
        <v>0</v>
      </c>
      <c r="AD18" s="47">
        <f t="shared" si="4"/>
        <v>0</v>
      </c>
    </row>
    <row r="19" spans="2:30" ht="13.5" thickBot="1" x14ac:dyDescent="0.35">
      <c r="B19" s="99" t="str">
        <f>"Green Community: "&amp;'Community Information &amp; Summary'!C5</f>
        <v>Green Community: Shutesbury</v>
      </c>
      <c r="C19" s="100"/>
      <c r="D19" s="100"/>
      <c r="E19" s="22"/>
      <c r="F19" s="23">
        <f t="shared" ref="F19:P19" si="7">SUM(F4:F18)</f>
        <v>33545.730000000003</v>
      </c>
      <c r="G19" s="24">
        <f t="shared" si="7"/>
        <v>0</v>
      </c>
      <c r="H19" s="24">
        <f t="shared" si="7"/>
        <v>1899.33</v>
      </c>
      <c r="I19" s="24">
        <f t="shared" si="7"/>
        <v>0</v>
      </c>
      <c r="J19" s="24">
        <f t="shared" si="7"/>
        <v>0</v>
      </c>
      <c r="K19" s="24">
        <f t="shared" si="7"/>
        <v>430.89</v>
      </c>
      <c r="L19" s="25">
        <f t="shared" si="7"/>
        <v>202641.88</v>
      </c>
      <c r="M19" s="25">
        <f t="shared" si="7"/>
        <v>178502.66499999998</v>
      </c>
      <c r="N19" s="25">
        <f t="shared" si="7"/>
        <v>24139.215</v>
      </c>
      <c r="O19" s="25">
        <f t="shared" si="7"/>
        <v>0</v>
      </c>
      <c r="P19" s="25">
        <f t="shared" si="7"/>
        <v>0</v>
      </c>
      <c r="Q19" s="73"/>
      <c r="R19" s="26" t="s">
        <v>0</v>
      </c>
      <c r="S19" s="26"/>
      <c r="T19" s="27" t="s">
        <v>0</v>
      </c>
      <c r="U19" s="26" t="s">
        <v>0</v>
      </c>
      <c r="V19" s="27" t="s">
        <v>0</v>
      </c>
      <c r="W19" s="28" t="s">
        <v>0</v>
      </c>
    </row>
    <row r="20" spans="2:30" x14ac:dyDescent="0.3">
      <c r="Y20" s="45" t="s">
        <v>24</v>
      </c>
      <c r="Z20" s="45"/>
      <c r="AA20" s="45"/>
      <c r="AB20" s="45"/>
      <c r="AC20" s="45"/>
      <c r="AD20" s="45"/>
    </row>
    <row r="21" spans="2:30" x14ac:dyDescent="0.3">
      <c r="B21" s="54" t="s">
        <v>56</v>
      </c>
      <c r="Y21" s="45"/>
      <c r="Z21" s="45"/>
      <c r="AA21" s="45"/>
      <c r="AB21" s="45"/>
      <c r="AC21" s="45"/>
      <c r="AD21" s="45"/>
    </row>
    <row r="22" spans="2:30" ht="41.5" customHeight="1" x14ac:dyDescent="0.3">
      <c r="B22" s="101" t="s">
        <v>66</v>
      </c>
      <c r="C22" s="102"/>
      <c r="D22" s="103"/>
    </row>
    <row r="23" spans="2:30" ht="28.25" customHeight="1" x14ac:dyDescent="0.3">
      <c r="B23" s="92" t="s">
        <v>68</v>
      </c>
      <c r="C23" s="93"/>
      <c r="D23" s="94"/>
    </row>
    <row r="24" spans="2:30" ht="55.25" customHeight="1" x14ac:dyDescent="0.3">
      <c r="B24" s="92" t="s">
        <v>69</v>
      </c>
      <c r="C24" s="93"/>
      <c r="D24" s="94"/>
    </row>
    <row r="25" spans="2:30" ht="37.5" customHeight="1" x14ac:dyDescent="0.3">
      <c r="B25" s="92" t="s">
        <v>75</v>
      </c>
      <c r="C25" s="93"/>
      <c r="D25" s="94"/>
    </row>
    <row r="26" spans="2:30" ht="37.5" customHeight="1" x14ac:dyDescent="0.3">
      <c r="B26" s="92" t="s">
        <v>70</v>
      </c>
      <c r="C26" s="93"/>
      <c r="D26" s="94"/>
    </row>
    <row r="27" spans="2:30" ht="89.25" customHeight="1" x14ac:dyDescent="0.3">
      <c r="B27" s="89" t="s">
        <v>107</v>
      </c>
      <c r="C27" s="90"/>
      <c r="D27" s="91"/>
    </row>
    <row r="28" spans="2:30" x14ac:dyDescent="0.3">
      <c r="B28" s="30"/>
      <c r="C28" s="30"/>
      <c r="D28" s="30"/>
      <c r="E28" s="30"/>
      <c r="F28" s="30"/>
      <c r="G28" s="30"/>
      <c r="H28" s="30"/>
      <c r="I28" s="30"/>
      <c r="J28" s="30"/>
      <c r="K28" s="30"/>
      <c r="L28" s="30"/>
      <c r="M28" s="30"/>
      <c r="N28" s="30"/>
    </row>
  </sheetData>
  <sheetProtection algorithmName="SHA-512" hashValue="kYcJNC6cEQGHHX7amgIszVPeGBdvtZRhuX/ZhQvYJnCcTrcLaj+wzR6fhr9FiN+nTUB9eAOxBbEQk3tJeySQ4w==" saltValue="h3dVqA9318K8ciJ9WErq5A==" spinCount="100000" sheet="1" formatCells="0" formatColumns="0" formatRows="0" insertColumns="0" insertRows="0" insertHyperlinks="0" deleteColumns="0" deleteRows="0" selectLockedCells="1"/>
  <mergeCells count="11">
    <mergeCell ref="B27:D27"/>
    <mergeCell ref="B26:D26"/>
    <mergeCell ref="Y2:AD2"/>
    <mergeCell ref="L2:P2"/>
    <mergeCell ref="R2:W2"/>
    <mergeCell ref="B19:D19"/>
    <mergeCell ref="F2:K2"/>
    <mergeCell ref="B22:D22"/>
    <mergeCell ref="B23:D23"/>
    <mergeCell ref="B24:D24"/>
    <mergeCell ref="B25:D25"/>
  </mergeCells>
  <phoneticPr fontId="3" type="noConversion"/>
  <conditionalFormatting sqref="Q4:Q18">
    <cfRule type="iconSet" priority="1">
      <iconSet iconSet="3Flags" showValue="0" reverse="1">
        <cfvo type="percent" val="0"/>
        <cfvo type="num" val="0"/>
        <cfvo type="num" val="0"/>
      </iconSet>
    </cfRule>
  </conditionalFormatting>
  <conditionalFormatting sqref="Y3:AD3">
    <cfRule type="containsBlanks" dxfId="1" priority="2">
      <formula>LEN(TRIM(Y3))=0</formula>
    </cfRule>
  </conditionalFormatting>
  <pageMargins left="0.37" right="0.28999999999999998" top="0.28999999999999998" bottom="0.28000000000000003" header="0.3" footer="0.3"/>
  <pageSetup scale="52" orientation="landscape" r:id="rId1"/>
  <headerFooter alignWithMargins="0"/>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'DOER Reference Data'!$A$20:$A$28</xm:f>
          </x14:formula1>
          <xm:sqref>C10:C18 C4:C8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D26"/>
  <sheetViews>
    <sheetView zoomScaleNormal="100" workbookViewId="0">
      <pane xSplit="4" ySplit="3" topLeftCell="E4" activePane="bottomRight" state="frozen"/>
      <selection pane="topRight" activeCell="E1" sqref="E1"/>
      <selection pane="bottomLeft" activeCell="A4" sqref="A4"/>
      <selection pane="bottomRight" activeCell="B25" sqref="B25:D25"/>
    </sheetView>
  </sheetViews>
  <sheetFormatPr defaultColWidth="9.1796875" defaultRowHeight="13" x14ac:dyDescent="0.3"/>
  <cols>
    <col min="1" max="1" width="1.453125" style="9" customWidth="1"/>
    <col min="2" max="2" width="24.81640625" style="29" bestFit="1" customWidth="1"/>
    <col min="3" max="3" width="24.1796875" style="29" bestFit="1" customWidth="1"/>
    <col min="4" max="4" width="18" style="29" customWidth="1"/>
    <col min="5" max="5" width="9.453125" style="29" bestFit="1" customWidth="1"/>
    <col min="6" max="11" width="9.1796875" style="29" customWidth="1"/>
    <col min="12" max="12" width="10.6328125" style="29" customWidth="1"/>
    <col min="13" max="13" width="12.1796875" style="29" customWidth="1"/>
    <col min="14" max="14" width="11.1796875" style="29" bestFit="1" customWidth="1"/>
    <col min="15" max="15" width="12.6328125" style="29" bestFit="1" customWidth="1"/>
    <col min="16" max="16" width="10.453125" style="29" bestFit="1" customWidth="1"/>
    <col min="17" max="17" width="10.453125" style="29" customWidth="1"/>
    <col min="18" max="18" width="17" style="29" bestFit="1" customWidth="1"/>
    <col min="19" max="19" width="12.36328125" style="29" bestFit="1" customWidth="1"/>
    <col min="20" max="20" width="16.453125" style="29" bestFit="1" customWidth="1"/>
    <col min="21" max="21" width="21.453125" style="29" bestFit="1" customWidth="1"/>
    <col min="22" max="22" width="18.36328125" style="20" bestFit="1" customWidth="1"/>
    <col min="23" max="23" width="14.81640625" style="29" bestFit="1" customWidth="1"/>
    <col min="24" max="24" width="3.36328125" style="9" customWidth="1"/>
    <col min="25" max="30" width="18.1796875" style="9" customWidth="1"/>
    <col min="31" max="16384" width="9.1796875" style="9"/>
  </cols>
  <sheetData>
    <row r="1" spans="2:30" ht="9" customHeight="1" thickBot="1" x14ac:dyDescent="0.35"/>
    <row r="2" spans="2:30" ht="15" customHeight="1" thickBot="1" x14ac:dyDescent="0.35">
      <c r="B2" s="44"/>
      <c r="F2" s="96" t="s">
        <v>23</v>
      </c>
      <c r="G2" s="97"/>
      <c r="H2" s="97"/>
      <c r="I2" s="97"/>
      <c r="J2" s="97"/>
      <c r="K2" s="98"/>
      <c r="L2" s="96" t="s">
        <v>27</v>
      </c>
      <c r="M2" s="97"/>
      <c r="N2" s="97"/>
      <c r="O2" s="97"/>
      <c r="P2" s="98"/>
      <c r="Q2" s="72"/>
      <c r="R2" s="96" t="s">
        <v>28</v>
      </c>
      <c r="S2" s="97"/>
      <c r="T2" s="97"/>
      <c r="U2" s="97"/>
      <c r="V2" s="97"/>
      <c r="W2" s="98"/>
      <c r="Y2" s="95" t="s">
        <v>21</v>
      </c>
      <c r="Z2" s="95"/>
      <c r="AA2" s="95"/>
      <c r="AB2" s="95"/>
      <c r="AC2" s="95"/>
      <c r="AD2" s="95"/>
    </row>
    <row r="3" spans="2:30" ht="56.5" thickBot="1" x14ac:dyDescent="0.35">
      <c r="B3" s="35" t="s">
        <v>26</v>
      </c>
      <c r="C3" s="36" t="s">
        <v>71</v>
      </c>
      <c r="D3" s="36" t="s">
        <v>57</v>
      </c>
      <c r="E3" s="37" t="s">
        <v>67</v>
      </c>
      <c r="F3" s="35" t="s">
        <v>58</v>
      </c>
      <c r="G3" s="36" t="s">
        <v>59</v>
      </c>
      <c r="H3" s="36" t="s">
        <v>60</v>
      </c>
      <c r="I3" s="36" t="s">
        <v>61</v>
      </c>
      <c r="J3" s="36" t="s">
        <v>62</v>
      </c>
      <c r="K3" s="36" t="s">
        <v>63</v>
      </c>
      <c r="L3" s="35" t="s">
        <v>76</v>
      </c>
      <c r="M3" s="63" t="s">
        <v>77</v>
      </c>
      <c r="N3" s="36" t="s">
        <v>20</v>
      </c>
      <c r="O3" s="36" t="s">
        <v>49</v>
      </c>
      <c r="P3" s="38" t="s">
        <v>50</v>
      </c>
      <c r="Q3" s="37" t="s">
        <v>94</v>
      </c>
      <c r="R3" s="35" t="s">
        <v>1</v>
      </c>
      <c r="S3" s="36" t="s">
        <v>55</v>
      </c>
      <c r="T3" s="36" t="s">
        <v>2</v>
      </c>
      <c r="U3" s="36" t="s">
        <v>64</v>
      </c>
      <c r="V3" s="36" t="s">
        <v>65</v>
      </c>
      <c r="W3" s="38" t="s">
        <v>25</v>
      </c>
      <c r="Y3" s="55" t="s">
        <v>72</v>
      </c>
      <c r="Z3" s="55" t="s">
        <v>93</v>
      </c>
      <c r="AA3" s="55" t="s">
        <v>92</v>
      </c>
      <c r="AB3" s="55" t="s">
        <v>73</v>
      </c>
      <c r="AC3" s="55" t="s">
        <v>51</v>
      </c>
      <c r="AD3" s="55" t="s">
        <v>80</v>
      </c>
    </row>
    <row r="4" spans="2:30" x14ac:dyDescent="0.3">
      <c r="B4" s="39" t="s">
        <v>95</v>
      </c>
      <c r="C4" s="10" t="s">
        <v>18</v>
      </c>
      <c r="D4" s="10" t="s">
        <v>40</v>
      </c>
      <c r="E4" s="41">
        <v>44897</v>
      </c>
      <c r="F4" s="11">
        <v>-19685</v>
      </c>
      <c r="G4" s="12"/>
      <c r="H4" s="12">
        <v>2185</v>
      </c>
      <c r="I4" s="12"/>
      <c r="J4" s="12"/>
      <c r="K4" s="13"/>
      <c r="L4" s="14">
        <v>81325</v>
      </c>
      <c r="M4" s="64">
        <f t="shared" ref="M4:M16" si="0">L4-N4-O4-P4</f>
        <v>40725</v>
      </c>
      <c r="N4" s="15">
        <v>40600</v>
      </c>
      <c r="O4" s="15">
        <v>0</v>
      </c>
      <c r="P4" s="15">
        <v>0</v>
      </c>
      <c r="Q4" s="80" t="str">
        <f t="shared" ref="Q4:Q16" si="1">IF(L4&gt;100000,1,"")</f>
        <v/>
      </c>
      <c r="R4" s="15" t="s">
        <v>4</v>
      </c>
      <c r="S4" s="15" t="s">
        <v>54</v>
      </c>
      <c r="T4" s="15" t="s">
        <v>44</v>
      </c>
      <c r="U4" s="19" t="s">
        <v>45</v>
      </c>
      <c r="V4" s="17" t="s">
        <v>46</v>
      </c>
      <c r="W4" s="18" t="s">
        <v>47</v>
      </c>
      <c r="Y4" s="56">
        <f>(F4*0.18)+(G4*1.5)+(3.25*H4)+(I4*3.5)+(J4*3.4)+(K4*3.5)</f>
        <v>3557.9500000000003</v>
      </c>
      <c r="Z4" s="46">
        <f>F4*'DOER Reference Data'!$B$11+'DOER Reference Data'!$B$12*'Example Grant Table'!G4+'Example Grant Table'!H4*'DOER Reference Data'!$B$13+'DOER Reference Data'!$B$14*'Example Grant Table'!I4+J4*'DOER Reference Data'!$B$15+'DOER Reference Data'!$B$16*'Example Grant Table'!K4</f>
        <v>236.54978000000003</v>
      </c>
      <c r="AA4" s="46">
        <f t="shared" ref="AA4:AA16" si="2">IFERROR(M4/Z4,0)</f>
        <v>172.16249366201058</v>
      </c>
      <c r="AB4" s="47">
        <f t="shared" ref="AB4:AB16" si="3">IFERROR(M4/Y4,0)</f>
        <v>11.446197951067328</v>
      </c>
      <c r="AC4" s="47">
        <f>F4*'DOER Reference Data'!$B$2+'DOER Reference Data'!$B$3*'Example Grant Table'!G4+'Example Grant Table'!H4*'DOER Reference Data'!$B$4+'DOER Reference Data'!$B$5*'Example Grant Table'!I4+'Example Grant Table'!J4*'DOER Reference Data'!$B$6+'DOER Reference Data'!$B$7*'Example Grant Table'!K4</f>
        <v>17.373392500000001</v>
      </c>
      <c r="AD4" s="47">
        <f t="shared" ref="AD4:AD16" si="4">IFERROR(M4/AC4,0)</f>
        <v>2344.101763659573</v>
      </c>
    </row>
    <row r="5" spans="2:30" ht="12.75" customHeight="1" x14ac:dyDescent="0.3">
      <c r="B5" s="39" t="s">
        <v>95</v>
      </c>
      <c r="C5" s="10" t="s">
        <v>18</v>
      </c>
      <c r="D5" s="10" t="s">
        <v>101</v>
      </c>
      <c r="E5" s="41">
        <v>44898</v>
      </c>
      <c r="F5" s="11"/>
      <c r="G5" s="12"/>
      <c r="H5" s="12">
        <v>350</v>
      </c>
      <c r="I5" s="12"/>
      <c r="J5" s="12"/>
      <c r="K5" s="13"/>
      <c r="L5" s="14">
        <v>22750</v>
      </c>
      <c r="M5" s="64">
        <f t="shared" si="0"/>
        <v>11375</v>
      </c>
      <c r="N5" s="15">
        <v>11375</v>
      </c>
      <c r="O5" s="15">
        <v>0</v>
      </c>
      <c r="P5" s="15">
        <v>0</v>
      </c>
      <c r="Q5" s="77" t="str">
        <f t="shared" si="1"/>
        <v/>
      </c>
      <c r="R5" s="15" t="s">
        <v>4</v>
      </c>
      <c r="S5" s="15" t="s">
        <v>43</v>
      </c>
      <c r="T5" s="15" t="s">
        <v>44</v>
      </c>
      <c r="U5" s="19" t="s">
        <v>48</v>
      </c>
      <c r="V5" s="17" t="s">
        <v>46</v>
      </c>
      <c r="W5" s="18" t="s">
        <v>47</v>
      </c>
      <c r="Y5" s="56">
        <f t="shared" ref="Y5:Y16" si="5">(F5*0.18)+(G5*1.5)+(3.25*H5)+(I5*3.5)+(J5*3.4)+(K5*3.5)</f>
        <v>1137.5</v>
      </c>
      <c r="Z5" s="46">
        <f>F5*'DOER Reference Data'!$B$11+'DOER Reference Data'!$B$12*'Example Grant Table'!G5+'Example Grant Table'!H5*'DOER Reference Data'!$B$13+'DOER Reference Data'!$B$14*'Example Grant Table'!I5+J5*'DOER Reference Data'!$B$15+'DOER Reference Data'!$B$16*'Example Grant Table'!K5</f>
        <v>48.650000000000006</v>
      </c>
      <c r="AA5" s="46">
        <f t="shared" si="2"/>
        <v>233.81294964028774</v>
      </c>
      <c r="AB5" s="47">
        <f t="shared" si="3"/>
        <v>10</v>
      </c>
      <c r="AC5" s="47">
        <f>F5*'DOER Reference Data'!$B$2+'DOER Reference Data'!$B$3*'Example Grant Table'!G5+'Example Grant Table'!H5*'DOER Reference Data'!$B$4+'DOER Reference Data'!$B$5*'Example Grant Table'!I5+'Example Grant Table'!J5*'DOER Reference Data'!$B$6+'DOER Reference Data'!$B$7*'Example Grant Table'!K5</f>
        <v>3.9165000000000001</v>
      </c>
      <c r="AD5" s="47">
        <f t="shared" si="4"/>
        <v>2904.3789097408398</v>
      </c>
    </row>
    <row r="6" spans="2:30" ht="12.75" customHeight="1" x14ac:dyDescent="0.3">
      <c r="B6" s="39" t="s">
        <v>3</v>
      </c>
      <c r="C6" s="10" t="s">
        <v>18</v>
      </c>
      <c r="D6" s="10" t="s">
        <v>42</v>
      </c>
      <c r="E6" s="41">
        <v>44899</v>
      </c>
      <c r="F6" s="11">
        <v>72973</v>
      </c>
      <c r="G6" s="12"/>
      <c r="H6" s="12"/>
      <c r="I6" s="12"/>
      <c r="J6" s="12"/>
      <c r="K6" s="13"/>
      <c r="L6" s="14">
        <v>164216</v>
      </c>
      <c r="M6" s="64">
        <f t="shared" si="0"/>
        <v>93962</v>
      </c>
      <c r="N6" s="15">
        <v>70254</v>
      </c>
      <c r="O6" s="15">
        <v>0</v>
      </c>
      <c r="P6" s="15">
        <v>0</v>
      </c>
      <c r="Q6" s="77">
        <f t="shared" si="1"/>
        <v>1</v>
      </c>
      <c r="R6" s="15" t="s">
        <v>4</v>
      </c>
      <c r="S6" s="15" t="s">
        <v>41</v>
      </c>
      <c r="T6" s="15" t="s">
        <v>44</v>
      </c>
      <c r="U6" s="19" t="s">
        <v>100</v>
      </c>
      <c r="V6" s="17" t="s">
        <v>46</v>
      </c>
      <c r="W6" s="18" t="s">
        <v>47</v>
      </c>
      <c r="Y6" s="56">
        <f t="shared" si="5"/>
        <v>13135.14</v>
      </c>
      <c r="Z6" s="46">
        <f>F6*'DOER Reference Data'!$B$11+'DOER Reference Data'!$B$12*'Example Grant Table'!G6+'Example Grant Table'!H6*'DOER Reference Data'!$B$13+'DOER Reference Data'!$B$14*'Example Grant Table'!I6+J6*'DOER Reference Data'!$B$15+'DOER Reference Data'!$B$16*'Example Grant Table'!K6</f>
        <v>248.98387600000001</v>
      </c>
      <c r="AA6" s="46">
        <f t="shared" si="2"/>
        <v>377.38186708925679</v>
      </c>
      <c r="AB6" s="47">
        <f>IFERROR(M6/Y6,0)</f>
        <v>7.1534829472696906</v>
      </c>
      <c r="AC6" s="47">
        <f>F6*'DOER Reference Data'!$B$2+'DOER Reference Data'!$B$3*'Example Grant Table'!G6+'Example Grant Table'!H6*'DOER Reference Data'!$B$4+'DOER Reference Data'!$B$5*'Example Grant Table'!I6+'Example Grant Table'!J6*'DOER Reference Data'!$B$6+'DOER Reference Data'!$B$7*'Example Grant Table'!K6</f>
        <v>26.233793500000001</v>
      </c>
      <c r="AD6" s="47">
        <f t="shared" si="4"/>
        <v>3581.7160793005401</v>
      </c>
    </row>
    <row r="7" spans="2:30" ht="12.75" customHeight="1" x14ac:dyDescent="0.3">
      <c r="B7" s="39" t="s">
        <v>97</v>
      </c>
      <c r="C7" s="10" t="s">
        <v>37</v>
      </c>
      <c r="D7" s="10" t="s">
        <v>96</v>
      </c>
      <c r="E7" s="41">
        <v>44901</v>
      </c>
      <c r="F7" s="11">
        <v>-3417</v>
      </c>
      <c r="G7" s="12"/>
      <c r="H7" s="12"/>
      <c r="I7" s="12">
        <v>756</v>
      </c>
      <c r="J7" s="12"/>
      <c r="K7" s="13"/>
      <c r="L7" s="14">
        <v>33000</v>
      </c>
      <c r="M7" s="64">
        <f t="shared" si="0"/>
        <v>7500</v>
      </c>
      <c r="N7" s="15">
        <v>0</v>
      </c>
      <c r="O7" s="15">
        <v>0</v>
      </c>
      <c r="P7" s="15">
        <v>25500</v>
      </c>
      <c r="Q7" s="77" t="str">
        <f t="shared" si="1"/>
        <v/>
      </c>
      <c r="R7" s="15"/>
      <c r="S7" s="15" t="s">
        <v>43</v>
      </c>
      <c r="T7" s="15" t="s">
        <v>99</v>
      </c>
      <c r="U7" s="19" t="s">
        <v>98</v>
      </c>
      <c r="V7" s="17" t="s">
        <v>41</v>
      </c>
      <c r="W7" s="18" t="s">
        <v>47</v>
      </c>
      <c r="Y7" s="56">
        <f t="shared" si="5"/>
        <v>2030.94</v>
      </c>
      <c r="Z7" s="46">
        <f>F7*'DOER Reference Data'!$B$11+'DOER Reference Data'!$B$12*'Example Grant Table'!G7+'Example Grant Table'!H7*'DOER Reference Data'!$B$13+'DOER Reference Data'!$B$14*'Example Grant Table'!I7+J7*'DOER Reference Data'!$B$15+'DOER Reference Data'!$B$16*'Example Grant Table'!K7</f>
        <v>82.085195999999996</v>
      </c>
      <c r="AA7" s="46">
        <f t="shared" si="2"/>
        <v>91.368485006724001</v>
      </c>
      <c r="AB7" s="47">
        <f t="shared" si="3"/>
        <v>3.6928712812786197</v>
      </c>
      <c r="AC7" s="47">
        <f>F7*'DOER Reference Data'!$B$2+'DOER Reference Data'!$B$3*'Example Grant Table'!G7+'Example Grant Table'!H7*'DOER Reference Data'!$B$4+'DOER Reference Data'!$B$5*'Example Grant Table'!I7+'Example Grant Table'!J7*'DOER Reference Data'!$B$6+'DOER Reference Data'!$B$7*'Example Grant Table'!K7</f>
        <v>6.1550625000000005</v>
      </c>
      <c r="AD7" s="47">
        <f t="shared" si="4"/>
        <v>1218.5091540500198</v>
      </c>
    </row>
    <row r="8" spans="2:30" ht="12.75" customHeight="1" x14ac:dyDescent="0.3">
      <c r="B8" s="39"/>
      <c r="C8" s="10"/>
      <c r="D8" s="10"/>
      <c r="E8" s="41"/>
      <c r="F8" s="11"/>
      <c r="G8" s="12"/>
      <c r="H8" s="12"/>
      <c r="I8" s="12"/>
      <c r="J8" s="12"/>
      <c r="K8" s="13"/>
      <c r="L8" s="14">
        <v>0</v>
      </c>
      <c r="M8" s="64">
        <f t="shared" si="0"/>
        <v>0</v>
      </c>
      <c r="N8" s="15"/>
      <c r="O8" s="15"/>
      <c r="P8" s="15"/>
      <c r="Q8" s="77" t="str">
        <f t="shared" si="1"/>
        <v/>
      </c>
      <c r="R8" s="15"/>
      <c r="S8" s="15"/>
      <c r="T8" s="15"/>
      <c r="U8" s="19"/>
      <c r="V8" s="17"/>
      <c r="W8" s="18"/>
      <c r="Y8" s="56">
        <f t="shared" si="5"/>
        <v>0</v>
      </c>
      <c r="Z8" s="46">
        <f>F8*'DOER Reference Data'!$B$11+'DOER Reference Data'!$B$12*'Example Grant Table'!G8+'Example Grant Table'!H8*'DOER Reference Data'!$B$13+'DOER Reference Data'!$B$14*'Example Grant Table'!I8+J8*'DOER Reference Data'!$B$15+'DOER Reference Data'!$B$16*'Example Grant Table'!K8</f>
        <v>0</v>
      </c>
      <c r="AA8" s="46">
        <f t="shared" si="2"/>
        <v>0</v>
      </c>
      <c r="AB8" s="47">
        <f t="shared" si="3"/>
        <v>0</v>
      </c>
      <c r="AC8" s="47">
        <f>F8*'DOER Reference Data'!$B$2+'DOER Reference Data'!$B$3*'Example Grant Table'!G8+'Example Grant Table'!H8*'DOER Reference Data'!$B$4+'DOER Reference Data'!$B$5*'Example Grant Table'!I8+'Example Grant Table'!J8*'DOER Reference Data'!$B$6+'DOER Reference Data'!$B$7*'Example Grant Table'!K8</f>
        <v>0</v>
      </c>
      <c r="AD8" s="47">
        <f t="shared" si="4"/>
        <v>0</v>
      </c>
    </row>
    <row r="9" spans="2:30" ht="12.75" customHeight="1" x14ac:dyDescent="0.3">
      <c r="B9" s="39"/>
      <c r="C9" s="10"/>
      <c r="D9" s="10"/>
      <c r="E9" s="41"/>
      <c r="F9" s="11"/>
      <c r="G9" s="12"/>
      <c r="H9" s="12"/>
      <c r="I9" s="12"/>
      <c r="J9" s="12"/>
      <c r="K9" s="13"/>
      <c r="L9" s="14">
        <v>0</v>
      </c>
      <c r="M9" s="64">
        <f t="shared" si="0"/>
        <v>0</v>
      </c>
      <c r="N9" s="15"/>
      <c r="O9" s="15"/>
      <c r="P9" s="15"/>
      <c r="Q9" s="77" t="str">
        <f t="shared" si="1"/>
        <v/>
      </c>
      <c r="R9" s="15"/>
      <c r="S9" s="15"/>
      <c r="T9" s="15"/>
      <c r="U9" s="19"/>
      <c r="V9" s="17"/>
      <c r="W9" s="18"/>
      <c r="Y9" s="56">
        <f t="shared" si="5"/>
        <v>0</v>
      </c>
      <c r="Z9" s="46">
        <f>F9*'DOER Reference Data'!$B$11+'DOER Reference Data'!$B$12*'Example Grant Table'!G9+'Example Grant Table'!H9*'DOER Reference Data'!$B$13+'DOER Reference Data'!$B$14*'Example Grant Table'!I9+J9*'DOER Reference Data'!$B$15+'DOER Reference Data'!$B$16*'Example Grant Table'!K9</f>
        <v>0</v>
      </c>
      <c r="AA9" s="46">
        <f t="shared" si="2"/>
        <v>0</v>
      </c>
      <c r="AB9" s="47">
        <f t="shared" si="3"/>
        <v>0</v>
      </c>
      <c r="AC9" s="47">
        <f>F9*'DOER Reference Data'!$B$2+'DOER Reference Data'!$B$3*'Example Grant Table'!G9+'Example Grant Table'!H9*'DOER Reference Data'!$B$4+'DOER Reference Data'!$B$5*'Example Grant Table'!I9+'Example Grant Table'!J9*'DOER Reference Data'!$B$6+'DOER Reference Data'!$B$7*'Example Grant Table'!K9</f>
        <v>0</v>
      </c>
      <c r="AD9" s="47">
        <f t="shared" si="4"/>
        <v>0</v>
      </c>
    </row>
    <row r="10" spans="2:30" ht="12.75" customHeight="1" x14ac:dyDescent="0.3">
      <c r="B10" s="39"/>
      <c r="C10" s="10"/>
      <c r="D10" s="10"/>
      <c r="E10" s="41"/>
      <c r="F10" s="11"/>
      <c r="G10" s="12"/>
      <c r="H10" s="12"/>
      <c r="I10" s="12"/>
      <c r="J10" s="12"/>
      <c r="K10" s="13"/>
      <c r="L10" s="14">
        <v>0</v>
      </c>
      <c r="M10" s="64">
        <f t="shared" si="0"/>
        <v>0</v>
      </c>
      <c r="N10" s="15"/>
      <c r="O10" s="15"/>
      <c r="P10" s="15"/>
      <c r="Q10" s="77" t="str">
        <f t="shared" si="1"/>
        <v/>
      </c>
      <c r="R10" s="15"/>
      <c r="S10" s="15"/>
      <c r="T10" s="15"/>
      <c r="U10" s="19"/>
      <c r="V10" s="17"/>
      <c r="W10" s="18"/>
      <c r="Y10" s="56">
        <f t="shared" si="5"/>
        <v>0</v>
      </c>
      <c r="Z10" s="46">
        <f>F10*'DOER Reference Data'!$B$11+'DOER Reference Data'!$B$12*'Example Grant Table'!G10+'Example Grant Table'!H10*'DOER Reference Data'!$B$13+'DOER Reference Data'!$B$14*'Example Grant Table'!I10+J10*'DOER Reference Data'!$B$15+'DOER Reference Data'!$B$16*'Example Grant Table'!K10</f>
        <v>0</v>
      </c>
      <c r="AA10" s="46">
        <f t="shared" si="2"/>
        <v>0</v>
      </c>
      <c r="AB10" s="47">
        <f t="shared" si="3"/>
        <v>0</v>
      </c>
      <c r="AC10" s="47">
        <f>F10*'DOER Reference Data'!$B$2+'DOER Reference Data'!$B$3*'Example Grant Table'!G10+'Example Grant Table'!H10*'DOER Reference Data'!$B$4+'DOER Reference Data'!$B$5*'Example Grant Table'!I10+'Example Grant Table'!J10*'DOER Reference Data'!$B$6+'DOER Reference Data'!$B$7*'Example Grant Table'!K10</f>
        <v>0</v>
      </c>
      <c r="AD10" s="47">
        <f t="shared" si="4"/>
        <v>0</v>
      </c>
    </row>
    <row r="11" spans="2:30" x14ac:dyDescent="0.3">
      <c r="B11" s="39"/>
      <c r="C11" s="10"/>
      <c r="D11" s="10"/>
      <c r="E11" s="41"/>
      <c r="F11" s="11"/>
      <c r="G11" s="12"/>
      <c r="H11" s="12"/>
      <c r="I11" s="12"/>
      <c r="J11" s="12"/>
      <c r="K11" s="13"/>
      <c r="L11" s="14">
        <v>0</v>
      </c>
      <c r="M11" s="64">
        <f t="shared" si="0"/>
        <v>0</v>
      </c>
      <c r="N11" s="15"/>
      <c r="O11" s="15"/>
      <c r="P11" s="15"/>
      <c r="Q11" s="77" t="str">
        <f t="shared" si="1"/>
        <v/>
      </c>
      <c r="R11" s="15"/>
      <c r="S11" s="15"/>
      <c r="T11" s="15"/>
      <c r="U11" s="19"/>
      <c r="V11" s="17"/>
      <c r="W11" s="18"/>
      <c r="Y11" s="56">
        <f t="shared" si="5"/>
        <v>0</v>
      </c>
      <c r="Z11" s="46">
        <f>F11*'DOER Reference Data'!$B$11+'DOER Reference Data'!$B$12*'Example Grant Table'!G11+'Example Grant Table'!H11*'DOER Reference Data'!$B$13+'DOER Reference Data'!$B$14*'Example Grant Table'!I11+J11*'DOER Reference Data'!$B$15+'DOER Reference Data'!$B$16*'Example Grant Table'!K11</f>
        <v>0</v>
      </c>
      <c r="AA11" s="46">
        <f t="shared" si="2"/>
        <v>0</v>
      </c>
      <c r="AB11" s="47">
        <f t="shared" si="3"/>
        <v>0</v>
      </c>
      <c r="AC11" s="47">
        <f>F11*'DOER Reference Data'!$B$2+'DOER Reference Data'!$B$3*'Example Grant Table'!G11+'Example Grant Table'!H11*'DOER Reference Data'!$B$4+'DOER Reference Data'!$B$5*'Example Grant Table'!I11+'Example Grant Table'!J11*'DOER Reference Data'!$B$6+'DOER Reference Data'!$B$7*'Example Grant Table'!K11</f>
        <v>0</v>
      </c>
      <c r="AD11" s="47">
        <f t="shared" si="4"/>
        <v>0</v>
      </c>
    </row>
    <row r="12" spans="2:30" x14ac:dyDescent="0.3">
      <c r="B12" s="39"/>
      <c r="C12" s="10"/>
      <c r="D12" s="10"/>
      <c r="E12" s="41"/>
      <c r="F12" s="11"/>
      <c r="G12" s="12"/>
      <c r="H12" s="12"/>
      <c r="I12" s="12"/>
      <c r="J12" s="12"/>
      <c r="K12" s="13"/>
      <c r="L12" s="14">
        <v>0</v>
      </c>
      <c r="M12" s="64">
        <f t="shared" si="0"/>
        <v>0</v>
      </c>
      <c r="N12" s="15"/>
      <c r="O12" s="15"/>
      <c r="P12" s="15"/>
      <c r="Q12" s="77" t="str">
        <f t="shared" si="1"/>
        <v/>
      </c>
      <c r="R12" s="15"/>
      <c r="S12" s="15"/>
      <c r="T12" s="15"/>
      <c r="U12" s="19"/>
      <c r="V12" s="17"/>
      <c r="W12" s="18"/>
      <c r="Y12" s="56">
        <f t="shared" si="5"/>
        <v>0</v>
      </c>
      <c r="Z12" s="46">
        <f>F12*'DOER Reference Data'!$B$11+'DOER Reference Data'!$B$12*'Example Grant Table'!G12+'Example Grant Table'!H12*'DOER Reference Data'!$B$13+'DOER Reference Data'!$B$14*'Example Grant Table'!I12+J12*'DOER Reference Data'!$B$15+'DOER Reference Data'!$B$16*'Example Grant Table'!K12</f>
        <v>0</v>
      </c>
      <c r="AA12" s="46">
        <f t="shared" si="2"/>
        <v>0</v>
      </c>
      <c r="AB12" s="47">
        <f t="shared" si="3"/>
        <v>0</v>
      </c>
      <c r="AC12" s="47">
        <f>F12*'DOER Reference Data'!$B$2+'DOER Reference Data'!$B$3*'Example Grant Table'!G12+'Example Grant Table'!H12*'DOER Reference Data'!$B$4+'DOER Reference Data'!$B$5*'Example Grant Table'!I12+'Example Grant Table'!J12*'DOER Reference Data'!$B$6+'DOER Reference Data'!$B$7*'Example Grant Table'!K12</f>
        <v>0</v>
      </c>
      <c r="AD12" s="47">
        <f t="shared" si="4"/>
        <v>0</v>
      </c>
    </row>
    <row r="13" spans="2:30" x14ac:dyDescent="0.3">
      <c r="B13" s="39"/>
      <c r="C13" s="10"/>
      <c r="D13" s="10"/>
      <c r="E13" s="41"/>
      <c r="F13" s="11"/>
      <c r="G13" s="12"/>
      <c r="H13" s="12"/>
      <c r="I13" s="12"/>
      <c r="J13" s="12"/>
      <c r="K13" s="13"/>
      <c r="L13" s="14">
        <v>0</v>
      </c>
      <c r="M13" s="64">
        <f t="shared" si="0"/>
        <v>0</v>
      </c>
      <c r="N13" s="15"/>
      <c r="O13" s="15"/>
      <c r="P13" s="15"/>
      <c r="Q13" s="77" t="str">
        <f t="shared" si="1"/>
        <v/>
      </c>
      <c r="R13" s="15"/>
      <c r="S13" s="15"/>
      <c r="T13" s="15"/>
      <c r="U13" s="19"/>
      <c r="V13" s="17"/>
      <c r="W13" s="18"/>
      <c r="Y13" s="56">
        <f t="shared" si="5"/>
        <v>0</v>
      </c>
      <c r="Z13" s="46">
        <f>F13*'DOER Reference Data'!$B$11+'DOER Reference Data'!$B$12*'Example Grant Table'!G13+'Example Grant Table'!H13*'DOER Reference Data'!$B$13+'DOER Reference Data'!$B$14*'Example Grant Table'!I13+J13*'DOER Reference Data'!$B$15+'DOER Reference Data'!$B$16*'Example Grant Table'!K13</f>
        <v>0</v>
      </c>
      <c r="AA13" s="46">
        <f t="shared" si="2"/>
        <v>0</v>
      </c>
      <c r="AB13" s="47">
        <f t="shared" si="3"/>
        <v>0</v>
      </c>
      <c r="AC13" s="47">
        <f>F13*'DOER Reference Data'!$B$2+'DOER Reference Data'!$B$3*'Example Grant Table'!G13+'Example Grant Table'!H13*'DOER Reference Data'!$B$4+'DOER Reference Data'!$B$5*'Example Grant Table'!I13+'Example Grant Table'!J13*'DOER Reference Data'!$B$6+'DOER Reference Data'!$B$7*'Example Grant Table'!K13</f>
        <v>0</v>
      </c>
      <c r="AD13" s="47">
        <f t="shared" si="4"/>
        <v>0</v>
      </c>
    </row>
    <row r="14" spans="2:30" x14ac:dyDescent="0.3">
      <c r="B14" s="39"/>
      <c r="C14" s="10"/>
      <c r="D14" s="10"/>
      <c r="E14" s="41"/>
      <c r="F14" s="11"/>
      <c r="G14" s="12"/>
      <c r="H14" s="12"/>
      <c r="I14" s="12"/>
      <c r="J14" s="12"/>
      <c r="K14" s="13"/>
      <c r="L14" s="14">
        <v>0</v>
      </c>
      <c r="M14" s="64">
        <f t="shared" si="0"/>
        <v>0</v>
      </c>
      <c r="N14" s="15"/>
      <c r="O14" s="15"/>
      <c r="P14" s="15"/>
      <c r="Q14" s="77" t="str">
        <f t="shared" si="1"/>
        <v/>
      </c>
      <c r="R14" s="15"/>
      <c r="S14" s="15"/>
      <c r="T14" s="15"/>
      <c r="U14" s="19"/>
      <c r="V14" s="17"/>
      <c r="W14" s="18"/>
      <c r="Y14" s="56">
        <f t="shared" si="5"/>
        <v>0</v>
      </c>
      <c r="Z14" s="46">
        <f>F14*'DOER Reference Data'!$B$11+'DOER Reference Data'!$B$12*'Example Grant Table'!G14+'Example Grant Table'!H14*'DOER Reference Data'!$B$13+'DOER Reference Data'!$B$14*'Example Grant Table'!I14+J14*'DOER Reference Data'!$B$15+'DOER Reference Data'!$B$16*'Example Grant Table'!K14</f>
        <v>0</v>
      </c>
      <c r="AA14" s="46">
        <f t="shared" si="2"/>
        <v>0</v>
      </c>
      <c r="AB14" s="47">
        <f t="shared" si="3"/>
        <v>0</v>
      </c>
      <c r="AC14" s="47">
        <f>F14*'DOER Reference Data'!$B$2+'DOER Reference Data'!$B$3*'Example Grant Table'!G14+'Example Grant Table'!H14*'DOER Reference Data'!$B$4+'DOER Reference Data'!$B$5*'Example Grant Table'!I14+'Example Grant Table'!J14*'DOER Reference Data'!$B$6+'DOER Reference Data'!$B$7*'Example Grant Table'!K14</f>
        <v>0</v>
      </c>
      <c r="AD14" s="47">
        <f t="shared" si="4"/>
        <v>0</v>
      </c>
    </row>
    <row r="15" spans="2:30" x14ac:dyDescent="0.3">
      <c r="B15" s="39"/>
      <c r="C15" s="10"/>
      <c r="D15" s="10"/>
      <c r="E15" s="41"/>
      <c r="F15" s="11"/>
      <c r="G15" s="12"/>
      <c r="H15" s="12"/>
      <c r="I15" s="12"/>
      <c r="J15" s="12"/>
      <c r="K15" s="13"/>
      <c r="L15" s="14">
        <v>0</v>
      </c>
      <c r="M15" s="64">
        <f t="shared" si="0"/>
        <v>0</v>
      </c>
      <c r="N15" s="15"/>
      <c r="O15" s="15"/>
      <c r="P15" s="15"/>
      <c r="Q15" s="77" t="str">
        <f t="shared" si="1"/>
        <v/>
      </c>
      <c r="R15" s="15"/>
      <c r="S15" s="15"/>
      <c r="T15" s="15"/>
      <c r="U15" s="19"/>
      <c r="V15" s="17"/>
      <c r="W15" s="18"/>
      <c r="Y15" s="56">
        <f t="shared" si="5"/>
        <v>0</v>
      </c>
      <c r="Z15" s="46">
        <f>F15*'DOER Reference Data'!$B$11+'DOER Reference Data'!$B$12*'Example Grant Table'!G15+'Example Grant Table'!H15*'DOER Reference Data'!$B$13+'DOER Reference Data'!$B$14*'Example Grant Table'!I15+J15*'DOER Reference Data'!$B$15+'DOER Reference Data'!$B$16*'Example Grant Table'!K15</f>
        <v>0</v>
      </c>
      <c r="AA15" s="46">
        <f t="shared" si="2"/>
        <v>0</v>
      </c>
      <c r="AB15" s="47">
        <f t="shared" si="3"/>
        <v>0</v>
      </c>
      <c r="AC15" s="47">
        <f>F15*'DOER Reference Data'!$B$2+'DOER Reference Data'!$B$3*'Example Grant Table'!G15+'Example Grant Table'!H15*'DOER Reference Data'!$B$4+'DOER Reference Data'!$B$5*'Example Grant Table'!I15+'Example Grant Table'!J15*'DOER Reference Data'!$B$6+'DOER Reference Data'!$B$7*'Example Grant Table'!K15</f>
        <v>0</v>
      </c>
      <c r="AD15" s="47">
        <f t="shared" si="4"/>
        <v>0</v>
      </c>
    </row>
    <row r="16" spans="2:30" x14ac:dyDescent="0.3">
      <c r="B16" s="40"/>
      <c r="C16" s="10"/>
      <c r="D16" s="20"/>
      <c r="E16" s="41"/>
      <c r="F16" s="11"/>
      <c r="G16" s="12"/>
      <c r="H16" s="12"/>
      <c r="I16" s="12"/>
      <c r="J16" s="12"/>
      <c r="K16" s="13"/>
      <c r="L16" s="14">
        <v>0</v>
      </c>
      <c r="M16" s="64">
        <f t="shared" si="0"/>
        <v>0</v>
      </c>
      <c r="N16" s="21"/>
      <c r="O16" s="21"/>
      <c r="P16" s="21"/>
      <c r="Q16" s="77" t="str">
        <f t="shared" si="1"/>
        <v/>
      </c>
      <c r="R16" s="21"/>
      <c r="S16" s="21"/>
      <c r="T16" s="21"/>
      <c r="U16" s="12"/>
      <c r="W16" s="18"/>
      <c r="Y16" s="56">
        <f t="shared" si="5"/>
        <v>0</v>
      </c>
      <c r="Z16" s="46">
        <f>F16*'DOER Reference Data'!$B$11+'DOER Reference Data'!$B$12*'Example Grant Table'!G16+'Example Grant Table'!H16*'DOER Reference Data'!$B$13+'DOER Reference Data'!$B$14*'Example Grant Table'!I16+J16*'DOER Reference Data'!$B$15+'DOER Reference Data'!$B$16*'Example Grant Table'!K16</f>
        <v>0</v>
      </c>
      <c r="AA16" s="46">
        <f t="shared" si="2"/>
        <v>0</v>
      </c>
      <c r="AB16" s="47">
        <f t="shared" si="3"/>
        <v>0</v>
      </c>
      <c r="AC16" s="47">
        <f>F16*'DOER Reference Data'!$B$2+'DOER Reference Data'!$B$3*'Example Grant Table'!G16+'Example Grant Table'!H16*'DOER Reference Data'!$B$4+'DOER Reference Data'!$B$5*'Example Grant Table'!I16+'Example Grant Table'!J16*'DOER Reference Data'!$B$6+'DOER Reference Data'!$B$7*'Example Grant Table'!K16</f>
        <v>0</v>
      </c>
      <c r="AD16" s="47">
        <f t="shared" si="4"/>
        <v>0</v>
      </c>
    </row>
    <row r="17" spans="2:30" ht="13.5" thickBot="1" x14ac:dyDescent="0.35">
      <c r="B17" s="99" t="str">
        <f>"Green Community: "&amp;'Community Information &amp; Summary'!C5</f>
        <v>Green Community: Shutesbury</v>
      </c>
      <c r="C17" s="100"/>
      <c r="D17" s="100"/>
      <c r="E17" s="22"/>
      <c r="F17" s="23">
        <f t="shared" ref="F17:P17" si="6">SUM(F4:F16)</f>
        <v>49871</v>
      </c>
      <c r="G17" s="24">
        <f t="shared" si="6"/>
        <v>0</v>
      </c>
      <c r="H17" s="24">
        <f t="shared" si="6"/>
        <v>2535</v>
      </c>
      <c r="I17" s="24">
        <f t="shared" si="6"/>
        <v>756</v>
      </c>
      <c r="J17" s="24">
        <f t="shared" si="6"/>
        <v>0</v>
      </c>
      <c r="K17" s="24">
        <f t="shared" si="6"/>
        <v>0</v>
      </c>
      <c r="L17" s="25">
        <f t="shared" si="6"/>
        <v>301291</v>
      </c>
      <c r="M17" s="25">
        <f t="shared" si="6"/>
        <v>153562</v>
      </c>
      <c r="N17" s="25">
        <f t="shared" si="6"/>
        <v>122229</v>
      </c>
      <c r="O17" s="25">
        <f t="shared" si="6"/>
        <v>0</v>
      </c>
      <c r="P17" s="25">
        <f t="shared" si="6"/>
        <v>25500</v>
      </c>
      <c r="Q17" s="78"/>
      <c r="R17" s="26" t="s">
        <v>0</v>
      </c>
      <c r="S17" s="26"/>
      <c r="T17" s="27" t="s">
        <v>0</v>
      </c>
      <c r="U17" s="26" t="s">
        <v>0</v>
      </c>
      <c r="V17" s="27" t="s">
        <v>0</v>
      </c>
      <c r="W17" s="28" t="s">
        <v>0</v>
      </c>
    </row>
    <row r="18" spans="2:30" x14ac:dyDescent="0.3">
      <c r="Y18" s="45" t="s">
        <v>24</v>
      </c>
      <c r="Z18" s="45"/>
      <c r="AA18" s="45"/>
      <c r="AB18" s="45"/>
      <c r="AC18" s="45"/>
      <c r="AD18" s="45"/>
    </row>
    <row r="19" spans="2:30" x14ac:dyDescent="0.3">
      <c r="B19" s="54" t="s">
        <v>56</v>
      </c>
      <c r="Y19" s="45"/>
      <c r="Z19" s="45"/>
      <c r="AA19" s="45"/>
      <c r="AB19" s="45"/>
      <c r="AC19" s="45"/>
      <c r="AD19" s="45"/>
    </row>
    <row r="20" spans="2:30" ht="41.5" customHeight="1" x14ac:dyDescent="0.3">
      <c r="B20" s="101" t="s">
        <v>66</v>
      </c>
      <c r="C20" s="102"/>
      <c r="D20" s="103"/>
      <c r="AA20" s="79"/>
    </row>
    <row r="21" spans="2:30" ht="28.25" customHeight="1" x14ac:dyDescent="0.3">
      <c r="B21" s="92" t="s">
        <v>68</v>
      </c>
      <c r="C21" s="93"/>
      <c r="D21" s="94"/>
    </row>
    <row r="22" spans="2:30" ht="55.25" customHeight="1" x14ac:dyDescent="0.3">
      <c r="B22" s="92" t="s">
        <v>69</v>
      </c>
      <c r="C22" s="93"/>
      <c r="D22" s="94"/>
    </row>
    <row r="23" spans="2:30" ht="37.5" customHeight="1" x14ac:dyDescent="0.3">
      <c r="B23" s="92" t="s">
        <v>75</v>
      </c>
      <c r="C23" s="93"/>
      <c r="D23" s="94"/>
    </row>
    <row r="24" spans="2:30" ht="37.5" customHeight="1" x14ac:dyDescent="0.3">
      <c r="B24" s="92" t="s">
        <v>70</v>
      </c>
      <c r="C24" s="93"/>
      <c r="D24" s="94"/>
    </row>
    <row r="25" spans="2:30" ht="65.25" customHeight="1" x14ac:dyDescent="0.3">
      <c r="B25" s="89" t="s">
        <v>107</v>
      </c>
      <c r="C25" s="90"/>
      <c r="D25" s="91"/>
    </row>
    <row r="26" spans="2:30" x14ac:dyDescent="0.3">
      <c r="B26" s="30"/>
      <c r="C26" s="30"/>
      <c r="D26" s="30"/>
      <c r="E26" s="30"/>
      <c r="F26" s="30"/>
      <c r="G26" s="30"/>
      <c r="H26" s="30"/>
      <c r="I26" s="30"/>
      <c r="J26" s="30"/>
      <c r="K26" s="30"/>
      <c r="L26" s="30"/>
      <c r="M26" s="30"/>
      <c r="N26" s="30"/>
    </row>
  </sheetData>
  <sheetProtection formatCells="0" formatColumns="0" formatRows="0" insertColumns="0" insertRows="0" insertHyperlinks="0" deleteColumns="0" deleteRows="0" selectLockedCells="1"/>
  <mergeCells count="11">
    <mergeCell ref="B25:D25"/>
    <mergeCell ref="B21:D21"/>
    <mergeCell ref="B22:D22"/>
    <mergeCell ref="B23:D23"/>
    <mergeCell ref="B24:D24"/>
    <mergeCell ref="Y2:AD2"/>
    <mergeCell ref="F2:K2"/>
    <mergeCell ref="L2:P2"/>
    <mergeCell ref="B17:D17"/>
    <mergeCell ref="B20:D20"/>
    <mergeCell ref="R2:W2"/>
  </mergeCells>
  <conditionalFormatting sqref="Q4:Q9">
    <cfRule type="iconSet" priority="21">
      <iconSet iconSet="3Flags" showValue="0" reverse="1">
        <cfvo type="percent" val="0"/>
        <cfvo type="num" val="0"/>
        <cfvo type="num" val="0"/>
      </iconSet>
    </cfRule>
  </conditionalFormatting>
  <conditionalFormatting sqref="Q10:Q16">
    <cfRule type="iconSet" priority="4">
      <iconSet iconSet="3Flags" showValue="0" reverse="1">
        <cfvo type="percent" val="0"/>
        <cfvo type="num" val="0"/>
        <cfvo type="num" val="0"/>
      </iconSet>
    </cfRule>
  </conditionalFormatting>
  <conditionalFormatting sqref="Y3:AD3">
    <cfRule type="containsBlanks" dxfId="0" priority="5">
      <formula>LEN(TRIM(Y3))=0</formula>
    </cfRule>
  </conditionalFormatting>
  <pageMargins left="0.37" right="0.28999999999999998" top="0.28999999999999998" bottom="0.28000000000000003" header="0.3" footer="0.3"/>
  <pageSetup scale="52" orientation="landscape" r:id="rId1"/>
  <headerFooter alignWithMargins="0"/>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'DOER Reference Data'!$A$20:$A$28</xm:f>
          </x14:formula1>
          <xm:sqref>C8:C16 C4:C6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0"/>
  <sheetViews>
    <sheetView topLeftCell="A7" workbookViewId="0">
      <selection activeCell="C12" sqref="C12"/>
    </sheetView>
  </sheetViews>
  <sheetFormatPr defaultColWidth="8.81640625" defaultRowHeight="14.5" x14ac:dyDescent="0.35"/>
  <cols>
    <col min="1" max="1" width="62.36328125" bestFit="1" customWidth="1"/>
    <col min="2" max="2" width="13.453125" bestFit="1" customWidth="1"/>
    <col min="4" max="4" width="9.1796875" bestFit="1" customWidth="1"/>
    <col min="5" max="5" width="10.453125" bestFit="1" customWidth="1"/>
  </cols>
  <sheetData>
    <row r="1" spans="1:5" ht="15" thickBot="1" x14ac:dyDescent="0.4">
      <c r="A1" s="104" t="s">
        <v>30</v>
      </c>
      <c r="B1" s="105"/>
    </row>
    <row r="2" spans="1:5" x14ac:dyDescent="0.35">
      <c r="A2" s="5" t="s">
        <v>11</v>
      </c>
      <c r="B2" s="6">
        <f>0.719/2000</f>
        <v>3.5950000000000001E-4</v>
      </c>
    </row>
    <row r="3" spans="1:5" x14ac:dyDescent="0.35">
      <c r="A3" s="5" t="s">
        <v>12</v>
      </c>
      <c r="B3" s="6">
        <f>11.71/2000</f>
        <v>5.8550000000000008E-3</v>
      </c>
    </row>
    <row r="4" spans="1:5" x14ac:dyDescent="0.35">
      <c r="A4" s="5" t="s">
        <v>13</v>
      </c>
      <c r="B4" s="6">
        <f>22.38/2000</f>
        <v>1.119E-2</v>
      </c>
    </row>
    <row r="5" spans="1:5" x14ac:dyDescent="0.35">
      <c r="A5" s="5" t="s">
        <v>14</v>
      </c>
      <c r="B5" s="6">
        <f>19.533/2000</f>
        <v>9.7665000000000009E-3</v>
      </c>
      <c r="D5" s="34"/>
      <c r="E5" s="34"/>
    </row>
    <row r="6" spans="1:5" x14ac:dyDescent="0.35">
      <c r="A6" s="5" t="s">
        <v>15</v>
      </c>
      <c r="B6" s="6">
        <f>22.384/2000</f>
        <v>1.1192000000000001E-2</v>
      </c>
    </row>
    <row r="7" spans="1:5" ht="15" thickBot="1" x14ac:dyDescent="0.4">
      <c r="A7" s="7" t="s">
        <v>16</v>
      </c>
      <c r="B7" s="8">
        <f>12.7/2000</f>
        <v>6.3499999999999997E-3</v>
      </c>
    </row>
    <row r="8" spans="1:5" x14ac:dyDescent="0.35">
      <c r="A8" s="106" t="s">
        <v>31</v>
      </c>
      <c r="B8" s="106"/>
    </row>
    <row r="9" spans="1:5" ht="15" thickBot="1" x14ac:dyDescent="0.4"/>
    <row r="10" spans="1:5" ht="15" thickBot="1" x14ac:dyDescent="0.4">
      <c r="A10" s="104" t="s">
        <v>10</v>
      </c>
      <c r="B10" s="105"/>
    </row>
    <row r="11" spans="1:5" x14ac:dyDescent="0.35">
      <c r="A11" s="5" t="s">
        <v>11</v>
      </c>
      <c r="B11" s="6">
        <v>3.4120000000000001E-3</v>
      </c>
    </row>
    <row r="12" spans="1:5" x14ac:dyDescent="0.35">
      <c r="A12" s="5" t="s">
        <v>12</v>
      </c>
      <c r="B12" s="6">
        <v>0.1</v>
      </c>
      <c r="D12" s="34"/>
    </row>
    <row r="13" spans="1:5" x14ac:dyDescent="0.35">
      <c r="A13" s="5" t="s">
        <v>13</v>
      </c>
      <c r="B13" s="6">
        <v>0.13900000000000001</v>
      </c>
      <c r="E13" s="34"/>
    </row>
    <row r="14" spans="1:5" x14ac:dyDescent="0.35">
      <c r="A14" s="5" t="s">
        <v>14</v>
      </c>
      <c r="B14" s="6">
        <v>0.124</v>
      </c>
    </row>
    <row r="15" spans="1:5" x14ac:dyDescent="0.35">
      <c r="A15" s="5" t="s">
        <v>15</v>
      </c>
      <c r="B15" s="6">
        <v>0.13900000000000001</v>
      </c>
      <c r="D15" s="34"/>
    </row>
    <row r="16" spans="1:5" ht="15" thickBot="1" x14ac:dyDescent="0.4">
      <c r="A16" s="7" t="s">
        <v>16</v>
      </c>
      <c r="B16" s="8">
        <v>9.0999999999999998E-2</v>
      </c>
    </row>
    <row r="17" spans="1:5" x14ac:dyDescent="0.35">
      <c r="A17" s="2" t="s">
        <v>32</v>
      </c>
      <c r="B17" s="33"/>
    </row>
    <row r="18" spans="1:5" ht="15" thickBot="1" x14ac:dyDescent="0.4">
      <c r="C18" s="34"/>
    </row>
    <row r="19" spans="1:5" ht="15" thickBot="1" x14ac:dyDescent="0.4">
      <c r="A19" s="1" t="s">
        <v>9</v>
      </c>
      <c r="E19" s="34"/>
    </row>
    <row r="20" spans="1:5" x14ac:dyDescent="0.35">
      <c r="A20" s="3" t="s">
        <v>18</v>
      </c>
    </row>
    <row r="21" spans="1:5" x14ac:dyDescent="0.35">
      <c r="A21" s="3" t="s">
        <v>19</v>
      </c>
      <c r="D21" s="43"/>
    </row>
    <row r="22" spans="1:5" x14ac:dyDescent="0.35">
      <c r="A22" s="3" t="s">
        <v>33</v>
      </c>
    </row>
    <row r="23" spans="1:5" x14ac:dyDescent="0.35">
      <c r="A23" s="3" t="s">
        <v>34</v>
      </c>
    </row>
    <row r="24" spans="1:5" x14ac:dyDescent="0.35">
      <c r="A24" s="3" t="s">
        <v>35</v>
      </c>
    </row>
    <row r="25" spans="1:5" x14ac:dyDescent="0.35">
      <c r="A25" s="3" t="s">
        <v>36</v>
      </c>
    </row>
    <row r="26" spans="1:5" x14ac:dyDescent="0.35">
      <c r="A26" s="3" t="s">
        <v>37</v>
      </c>
    </row>
    <row r="27" spans="1:5" x14ac:dyDescent="0.35">
      <c r="A27" s="3" t="s">
        <v>38</v>
      </c>
    </row>
    <row r="28" spans="1:5" ht="15" thickBot="1" x14ac:dyDescent="0.4">
      <c r="A28" s="4" t="s">
        <v>39</v>
      </c>
    </row>
    <row r="30" spans="1:5" ht="15" thickBot="1" x14ac:dyDescent="0.4">
      <c r="E30" s="34"/>
    </row>
    <row r="31" spans="1:5" ht="15" thickBot="1" x14ac:dyDescent="0.4">
      <c r="A31" s="1" t="s">
        <v>81</v>
      </c>
      <c r="B31" s="1" t="s">
        <v>88</v>
      </c>
      <c r="E31" s="42"/>
    </row>
    <row r="32" spans="1:5" x14ac:dyDescent="0.35">
      <c r="A32" s="3" t="s">
        <v>82</v>
      </c>
      <c r="B32" s="67">
        <v>16153035</v>
      </c>
      <c r="E32" s="42"/>
    </row>
    <row r="33" spans="1:5" x14ac:dyDescent="0.35">
      <c r="A33" s="3" t="s">
        <v>83</v>
      </c>
      <c r="B33" s="67">
        <v>25478684</v>
      </c>
      <c r="E33" s="42"/>
    </row>
    <row r="34" spans="1:5" x14ac:dyDescent="0.35">
      <c r="A34" s="3" t="s">
        <v>89</v>
      </c>
      <c r="B34" s="67">
        <v>91436</v>
      </c>
      <c r="E34" s="42"/>
    </row>
    <row r="35" spans="1:5" x14ac:dyDescent="0.35">
      <c r="A35" s="3" t="s">
        <v>90</v>
      </c>
      <c r="B35" s="67">
        <v>7153</v>
      </c>
      <c r="E35" s="42"/>
    </row>
    <row r="36" spans="1:5" x14ac:dyDescent="0.35">
      <c r="A36" s="3" t="s">
        <v>85</v>
      </c>
      <c r="B36" s="67">
        <f>B32/B34</f>
        <v>176.65946673082811</v>
      </c>
      <c r="E36" s="42"/>
    </row>
    <row r="37" spans="1:5" x14ac:dyDescent="0.35">
      <c r="A37" s="3" t="s">
        <v>84</v>
      </c>
      <c r="B37" s="67">
        <f>B32/B35</f>
        <v>2258.2182301132393</v>
      </c>
      <c r="E37" s="42"/>
    </row>
    <row r="38" spans="1:5" x14ac:dyDescent="0.35">
      <c r="A38" s="3" t="s">
        <v>86</v>
      </c>
      <c r="B38" s="67">
        <f>B33/B34</f>
        <v>278.65046589964567</v>
      </c>
      <c r="E38" s="42"/>
    </row>
    <row r="39" spans="1:5" ht="15" thickBot="1" x14ac:dyDescent="0.4">
      <c r="A39" s="4" t="s">
        <v>87</v>
      </c>
      <c r="B39" s="68">
        <f>B33/B35</f>
        <v>3561.9577799524677</v>
      </c>
      <c r="E39" s="42"/>
    </row>
    <row r="40" spans="1:5" x14ac:dyDescent="0.35">
      <c r="A40" s="5"/>
      <c r="B40" s="2"/>
    </row>
  </sheetData>
  <mergeCells count="3">
    <mergeCell ref="A1:B1"/>
    <mergeCell ref="A10:B10"/>
    <mergeCell ref="A8:B8"/>
  </mergeCells>
  <phoneticPr fontId="17"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Community Information &amp; Summary</vt:lpstr>
      <vt:lpstr>Grant Table</vt:lpstr>
      <vt:lpstr>Example Grant Table</vt:lpstr>
      <vt:lpstr>DOER Reference Data</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Witkin</dc:creator>
  <cp:lastModifiedBy>Gail Fleischaker</cp:lastModifiedBy>
  <cp:lastPrinted>2011-06-17T16:46:58Z</cp:lastPrinted>
  <dcterms:created xsi:type="dcterms:W3CDTF">2011-06-17T16:46:58Z</dcterms:created>
  <dcterms:modified xsi:type="dcterms:W3CDTF">2025-10-07T21:21:50Z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ffisync_IsSaved">
    <vt:lpwstr>False</vt:lpwstr>
  </property>
  <property fmtid="{D5CDD505-2E9C-101B-9397-08002B2CF9AE}" pid="3" name="Offisync_ProviderName">
    <vt:lpwstr>Central Desktop</vt:lpwstr>
  </property>
  <property fmtid="{D5CDD505-2E9C-101B-9397-08002B2CF9AE}" pid="4" name="Offisync_FileTitle">
    <vt:lpwstr/>
  </property>
  <property fmtid="{D5CDD505-2E9C-101B-9397-08002B2CF9AE}" pid="5" name="Offisync_FolderId">
    <vt:lpwstr/>
  </property>
  <property fmtid="{D5CDD505-2E9C-101B-9397-08002B2CF9AE}" pid="6" name="Offisync_SaveTime">
    <vt:lpwstr/>
  </property>
  <property fmtid="{D5CDD505-2E9C-101B-9397-08002B2CF9AE}" pid="7" name="Offisync_ProviderInitializationData">
    <vt:lpwstr/>
  </property>
  <property fmtid="{D5CDD505-2E9C-101B-9397-08002B2CF9AE}" pid="8" name="Offisync_UpdateToken">
    <vt:lpwstr>2012-12-13T14:41:58-0500</vt:lpwstr>
  </property>
  <property fmtid="{D5CDD505-2E9C-101B-9397-08002B2CF9AE}" pid="9" name="Offisync_UniqueId">
    <vt:lpwstr>180849;21435702</vt:lpwstr>
  </property>
  <property fmtid="{D5CDD505-2E9C-101B-9397-08002B2CF9AE}" pid="10" name="Offisync_SavedByUsername">
    <vt:lpwstr>Tom Witkin (tomwitkin)</vt:lpwstr>
  </property>
  <property fmtid="{D5CDD505-2E9C-101B-9397-08002B2CF9AE}" pid="11" name="CentralDesktop_MDAdded">
    <vt:lpwstr>True</vt:lpwstr>
  </property>
</Properties>
</file>